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bajnaidavid/Documents/Research/P20 [OH] OH Experiments/OH data/"/>
    </mc:Choice>
  </mc:AlternateContent>
  <xr:revisionPtr revIDLastSave="0" documentId="13_ncr:1_{C7BC59C4-F512-5B45-8888-069A98D2EFEE}" xr6:coauthVersionLast="47" xr6:coauthVersionMax="47" xr10:uidLastSave="{00000000-0000-0000-0000-000000000000}"/>
  <bookViews>
    <workbookView xWindow="0" yWindow="500" windowWidth="28800" windowHeight="16320" activeTab="5" xr2:uid="{85B28EA4-9532-9749-9959-F24DB727CA73}"/>
  </bookViews>
  <sheets>
    <sheet name="2020-09-08" sheetId="7" r:id="rId1"/>
    <sheet name="2020-10-14" sheetId="11" r:id="rId2"/>
    <sheet name="2020-12-09" sheetId="13" r:id="rId3"/>
    <sheet name="2021-02-15" sheetId="17" r:id="rId4"/>
    <sheet name="2021-02-24" sheetId="21" r:id="rId5"/>
    <sheet name="Summary" sheetId="12" r:id="rId6"/>
  </sheets>
  <definedNames>
    <definedName name="_xlnm._FilterDatabase" localSheetId="0" hidden="1">'2020-09-08'!$A$1:$P$11</definedName>
    <definedName name="_xlnm._FilterDatabase" localSheetId="1" hidden="1">'2020-10-14'!$A$1:$P$20</definedName>
    <definedName name="_xlnm._FilterDatabase" localSheetId="2" hidden="1">'2020-12-09'!$A$1:$P$32</definedName>
    <definedName name="_xlnm._FilterDatabase" localSheetId="3" hidden="1">'2021-02-15'!$A$1:$P$35</definedName>
    <definedName name="_xlnm._FilterDatabase" localSheetId="4" hidden="1">'2021-02-24'!$A$1:$P$16</definedName>
    <definedName name="_xlnm._FilterDatabase" localSheetId="5" hidden="1">Summary!$A$1:$D$106</definedName>
    <definedName name="CO2.wke">#REF!</definedName>
  </definedNames>
  <calcPr calcId="191029"/>
  <pivotCaches>
    <pivotCache cacheId="4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" i="17" l="1"/>
  <c r="N3" i="17" s="1"/>
  <c r="M4" i="17"/>
  <c r="N4" i="17" s="1"/>
  <c r="M5" i="17"/>
  <c r="N5" i="17" s="1"/>
  <c r="M6" i="17"/>
  <c r="N6" i="17" s="1"/>
  <c r="M7" i="17"/>
  <c r="N7" i="17" s="1"/>
  <c r="M8" i="17"/>
  <c r="N8" i="17" s="1"/>
  <c r="M9" i="17"/>
  <c r="N9" i="17" s="1"/>
  <c r="M10" i="17"/>
  <c r="N10" i="17" s="1"/>
  <c r="M11" i="17"/>
  <c r="N11" i="17" s="1"/>
  <c r="M12" i="17"/>
  <c r="N12" i="17" s="1"/>
  <c r="M13" i="17"/>
  <c r="N13" i="17" s="1"/>
  <c r="M14" i="17"/>
  <c r="N14" i="17" s="1"/>
  <c r="M15" i="17"/>
  <c r="N15" i="17" s="1"/>
  <c r="M16" i="17"/>
  <c r="N16" i="17" s="1"/>
  <c r="M17" i="17"/>
  <c r="N17" i="17" s="1"/>
  <c r="M18" i="17"/>
  <c r="N18" i="17" s="1"/>
  <c r="M19" i="17"/>
  <c r="N19" i="17" s="1"/>
  <c r="M20" i="17"/>
  <c r="N20" i="17" s="1"/>
  <c r="M21" i="17"/>
  <c r="N21" i="17"/>
  <c r="M22" i="17"/>
  <c r="N22" i="17" s="1"/>
  <c r="M23" i="17"/>
  <c r="N23" i="17" s="1"/>
  <c r="M24" i="17"/>
  <c r="N24" i="17" s="1"/>
  <c r="M25" i="17"/>
  <c r="N25" i="17" s="1"/>
  <c r="M26" i="17"/>
  <c r="N26" i="17" s="1"/>
  <c r="M27" i="17"/>
  <c r="N27" i="17" s="1"/>
  <c r="M28" i="17"/>
  <c r="N28" i="17" s="1"/>
  <c r="M29" i="17"/>
  <c r="N29" i="17" s="1"/>
  <c r="M30" i="17"/>
  <c r="N30" i="17" s="1"/>
  <c r="M31" i="17"/>
  <c r="N31" i="17" s="1"/>
  <c r="M32" i="17"/>
  <c r="N32" i="17" s="1"/>
  <c r="M33" i="17"/>
  <c r="N33" i="17" s="1"/>
  <c r="M34" i="17"/>
  <c r="N34" i="17" s="1"/>
  <c r="M2" i="17"/>
  <c r="N2" i="17" s="1"/>
  <c r="M3" i="13"/>
  <c r="N3" i="13" s="1"/>
  <c r="M4" i="13"/>
  <c r="N4" i="13" s="1"/>
  <c r="M5" i="13"/>
  <c r="N5" i="13" s="1"/>
  <c r="M6" i="13"/>
  <c r="N6" i="13" s="1"/>
  <c r="M7" i="13"/>
  <c r="N7" i="13" s="1"/>
  <c r="M8" i="13"/>
  <c r="N8" i="13" s="1"/>
  <c r="M9" i="13"/>
  <c r="N9" i="13" s="1"/>
  <c r="M10" i="13"/>
  <c r="N10" i="13" s="1"/>
  <c r="M11" i="13"/>
  <c r="N11" i="13" s="1"/>
  <c r="M12" i="13"/>
  <c r="N12" i="13" s="1"/>
  <c r="M13" i="13"/>
  <c r="N13" i="13" s="1"/>
  <c r="M14" i="13"/>
  <c r="N14" i="13" s="1"/>
  <c r="M15" i="13"/>
  <c r="N15" i="13" s="1"/>
  <c r="M16" i="13"/>
  <c r="N16" i="13" s="1"/>
  <c r="M17" i="13"/>
  <c r="N17" i="13" s="1"/>
  <c r="M18" i="13"/>
  <c r="N18" i="13" s="1"/>
  <c r="M19" i="13"/>
  <c r="N19" i="13" s="1"/>
  <c r="M20" i="13"/>
  <c r="N20" i="13" s="1"/>
  <c r="M21" i="13"/>
  <c r="N21" i="13" s="1"/>
  <c r="M22" i="13"/>
  <c r="N22" i="13" s="1"/>
  <c r="M23" i="13"/>
  <c r="N23" i="13" s="1"/>
  <c r="M24" i="13"/>
  <c r="N24" i="13" s="1"/>
  <c r="M25" i="13"/>
  <c r="N25" i="13" s="1"/>
  <c r="M26" i="13"/>
  <c r="N26" i="13" s="1"/>
  <c r="M27" i="13"/>
  <c r="N27" i="13" s="1"/>
  <c r="M28" i="13"/>
  <c r="N28" i="13" s="1"/>
  <c r="M29" i="13"/>
  <c r="N29" i="13" s="1"/>
  <c r="M30" i="13"/>
  <c r="N30" i="13" s="1"/>
  <c r="M31" i="13"/>
  <c r="N31" i="13" s="1"/>
  <c r="M2" i="13"/>
  <c r="N2" i="13" s="1"/>
  <c r="M3" i="11"/>
  <c r="N3" i="11" s="1"/>
  <c r="M4" i="11"/>
  <c r="N4" i="11" s="1"/>
  <c r="M5" i="11"/>
  <c r="N5" i="11" s="1"/>
  <c r="M6" i="11"/>
  <c r="N6" i="11" s="1"/>
  <c r="M7" i="11"/>
  <c r="N7" i="11" s="1"/>
  <c r="M8" i="11"/>
  <c r="N8" i="11" s="1"/>
  <c r="M9" i="11"/>
  <c r="N9" i="11" s="1"/>
  <c r="M10" i="11"/>
  <c r="N10" i="11" s="1"/>
  <c r="M11" i="11"/>
  <c r="N11" i="11" s="1"/>
  <c r="M12" i="11"/>
  <c r="N12" i="11" s="1"/>
  <c r="M13" i="11"/>
  <c r="N13" i="11" s="1"/>
  <c r="M14" i="11"/>
  <c r="N14" i="11" s="1"/>
  <c r="M15" i="11"/>
  <c r="N15" i="11" s="1"/>
  <c r="M16" i="11"/>
  <c r="N16" i="11" s="1"/>
  <c r="M17" i="11"/>
  <c r="N17" i="11" s="1"/>
  <c r="M18" i="11"/>
  <c r="N18" i="11" s="1"/>
  <c r="M19" i="11"/>
  <c r="N19" i="11" s="1"/>
  <c r="M2" i="11"/>
  <c r="N2" i="11" s="1"/>
  <c r="M3" i="7"/>
  <c r="N3" i="7" s="1"/>
  <c r="M4" i="7"/>
  <c r="N4" i="7" s="1"/>
  <c r="M5" i="7"/>
  <c r="N5" i="7" s="1"/>
  <c r="M6" i="7"/>
  <c r="N6" i="7" s="1"/>
  <c r="M7" i="7"/>
  <c r="N7" i="7" s="1"/>
  <c r="M8" i="7"/>
  <c r="N8" i="7" s="1"/>
  <c r="M9" i="7"/>
  <c r="N9" i="7" s="1"/>
  <c r="M10" i="7"/>
  <c r="N10" i="7" s="1"/>
  <c r="M11" i="7"/>
  <c r="N11" i="7" s="1"/>
  <c r="M2" i="7"/>
  <c r="N2" i="7" s="1"/>
  <c r="M3" i="21"/>
  <c r="N3" i="21" s="1"/>
  <c r="M4" i="21"/>
  <c r="M5" i="21"/>
  <c r="N5" i="21" s="1"/>
  <c r="M6" i="21"/>
  <c r="N6" i="21" s="1"/>
  <c r="M7" i="21"/>
  <c r="N7" i="21" s="1"/>
  <c r="M8" i="21"/>
  <c r="N8" i="21" s="1"/>
  <c r="M9" i="21"/>
  <c r="N9" i="21" s="1"/>
  <c r="M10" i="21"/>
  <c r="N10" i="21" s="1"/>
  <c r="M11" i="21"/>
  <c r="N11" i="21" s="1"/>
  <c r="M12" i="21"/>
  <c r="N12" i="21" s="1"/>
  <c r="M13" i="21"/>
  <c r="N13" i="21" s="1"/>
  <c r="M14" i="21"/>
  <c r="N14" i="21" s="1"/>
  <c r="M15" i="21"/>
  <c r="N4" i="21"/>
  <c r="N15" i="21"/>
  <c r="N2" i="21"/>
  <c r="M2" i="21"/>
  <c r="B25" i="11"/>
  <c r="B24" i="11"/>
  <c r="B21" i="21"/>
  <c r="B20" i="21"/>
  <c r="B17" i="7"/>
  <c r="B16" i="7"/>
  <c r="B37" i="13"/>
  <c r="B36" i="13"/>
  <c r="B39" i="17"/>
  <c r="B40" i="17"/>
  <c r="E21" i="21" l="1"/>
  <c r="H20" i="21"/>
  <c r="H21" i="21"/>
  <c r="E20" i="21"/>
  <c r="K21" i="21" l="1"/>
  <c r="K20" i="21"/>
  <c r="O14" i="21"/>
  <c r="O11" i="21"/>
  <c r="O9" i="21"/>
  <c r="O7" i="21"/>
  <c r="O5" i="21"/>
  <c r="O3" i="21"/>
  <c r="O15" i="21"/>
  <c r="O13" i="21"/>
  <c r="O12" i="21"/>
  <c r="O10" i="21"/>
  <c r="O8" i="21"/>
  <c r="O6" i="21"/>
  <c r="O4" i="21"/>
  <c r="O2" i="21"/>
  <c r="P4" i="21" l="1"/>
  <c r="P8" i="21"/>
  <c r="P2" i="21"/>
  <c r="P5" i="21"/>
  <c r="P7" i="21"/>
  <c r="P6" i="21"/>
  <c r="P9" i="21"/>
  <c r="P11" i="21"/>
  <c r="P10" i="21"/>
  <c r="P13" i="21"/>
  <c r="P14" i="21"/>
  <c r="P3" i="21"/>
  <c r="P12" i="21"/>
  <c r="P15" i="21"/>
  <c r="H39" i="17" l="1"/>
  <c r="H40" i="17"/>
  <c r="H36" i="13"/>
  <c r="H37" i="13"/>
  <c r="H16" i="7"/>
  <c r="H17" i="7"/>
  <c r="H24" i="11"/>
  <c r="H25" i="11"/>
  <c r="E40" i="17"/>
  <c r="E39" i="17"/>
  <c r="K40" i="17" l="1"/>
  <c r="K39" i="17"/>
  <c r="O31" i="17"/>
  <c r="O27" i="17"/>
  <c r="O26" i="17"/>
  <c r="O22" i="17"/>
  <c r="O14" i="17"/>
  <c r="O10" i="17"/>
  <c r="O6" i="17"/>
  <c r="O5" i="17"/>
  <c r="O4" i="17"/>
  <c r="O3" i="17"/>
  <c r="O2" i="17"/>
  <c r="O29" i="17"/>
  <c r="O20" i="17"/>
  <c r="O17" i="17"/>
  <c r="O16" i="17"/>
  <c r="O13" i="17"/>
  <c r="O32" i="17"/>
  <c r="O28" i="17"/>
  <c r="O23" i="17"/>
  <c r="O19" i="17"/>
  <c r="O15" i="17"/>
  <c r="O11" i="17"/>
  <c r="O7" i="17"/>
  <c r="O12" i="17"/>
  <c r="O8" i="17"/>
  <c r="O18" i="17"/>
  <c r="O34" i="17"/>
  <c r="O33" i="17"/>
  <c r="O24" i="17"/>
  <c r="O30" i="17"/>
  <c r="O25" i="17"/>
  <c r="O21" i="17"/>
  <c r="O9" i="17"/>
  <c r="P11" i="17" l="1"/>
  <c r="P22" i="17"/>
  <c r="P29" i="17"/>
  <c r="P13" i="17"/>
  <c r="P23" i="17"/>
  <c r="P26" i="17"/>
  <c r="P28" i="17"/>
  <c r="P12" i="17"/>
  <c r="P14" i="17"/>
  <c r="P25" i="17"/>
  <c r="P9" i="17"/>
  <c r="P15" i="17"/>
  <c r="P18" i="17"/>
  <c r="P24" i="17"/>
  <c r="P8" i="17"/>
  <c r="P2" i="17"/>
  <c r="P27" i="17"/>
  <c r="P3" i="17"/>
  <c r="P6" i="17"/>
  <c r="P21" i="17"/>
  <c r="P5" i="17"/>
  <c r="P7" i="17"/>
  <c r="P10" i="17"/>
  <c r="P20" i="17"/>
  <c r="P4" i="17"/>
  <c r="P19" i="17"/>
  <c r="P30" i="17"/>
  <c r="P33" i="17"/>
  <c r="P17" i="17"/>
  <c r="P31" i="17"/>
  <c r="P34" i="17"/>
  <c r="P32" i="17"/>
  <c r="P16" i="17"/>
  <c r="E37" i="13"/>
  <c r="E36" i="13"/>
  <c r="K37" i="13"/>
  <c r="K36" i="13"/>
  <c r="P7" i="13" l="1"/>
  <c r="P24" i="13"/>
  <c r="P20" i="13"/>
  <c r="P26" i="13"/>
  <c r="P12" i="13"/>
  <c r="P21" i="13"/>
  <c r="P23" i="13"/>
  <c r="P2" i="13"/>
  <c r="P18" i="13"/>
  <c r="P17" i="13"/>
  <c r="P13" i="13"/>
  <c r="P22" i="13"/>
  <c r="P8" i="13"/>
  <c r="P16" i="13"/>
  <c r="P29" i="13"/>
  <c r="P14" i="13"/>
  <c r="P3" i="13"/>
  <c r="P10" i="13"/>
  <c r="P5" i="13"/>
  <c r="P19" i="13"/>
  <c r="P4" i="13"/>
  <c r="P6" i="13"/>
  <c r="P9" i="13"/>
  <c r="P25" i="13"/>
  <c r="P11" i="13"/>
  <c r="P31" i="13"/>
  <c r="P27" i="13"/>
  <c r="P15" i="13"/>
  <c r="P28" i="13"/>
  <c r="P30" i="13"/>
  <c r="O3" i="13"/>
  <c r="O5" i="13"/>
  <c r="O6" i="13"/>
  <c r="O8" i="13"/>
  <c r="O10" i="13"/>
  <c r="O12" i="13"/>
  <c r="O15" i="13"/>
  <c r="O17" i="13"/>
  <c r="O19" i="13"/>
  <c r="O21" i="13"/>
  <c r="O22" i="13"/>
  <c r="O24" i="13"/>
  <c r="O26" i="13"/>
  <c r="O28" i="13"/>
  <c r="O31" i="13"/>
  <c r="O27" i="13"/>
  <c r="O25" i="13"/>
  <c r="O4" i="13"/>
  <c r="O7" i="13"/>
  <c r="O9" i="13"/>
  <c r="O11" i="13"/>
  <c r="O13" i="13"/>
  <c r="O14" i="13"/>
  <c r="O16" i="13"/>
  <c r="O18" i="13"/>
  <c r="O20" i="13"/>
  <c r="O23" i="13"/>
  <c r="O29" i="13"/>
  <c r="O30" i="13"/>
  <c r="O2" i="13"/>
  <c r="E25" i="11" l="1"/>
  <c r="E24" i="11"/>
  <c r="K25" i="11"/>
  <c r="K24" i="11"/>
  <c r="P19" i="11" l="1"/>
  <c r="P9" i="11"/>
  <c r="P8" i="11"/>
  <c r="P18" i="11"/>
  <c r="P12" i="11"/>
  <c r="P17" i="11"/>
  <c r="P4" i="11"/>
  <c r="P11" i="11"/>
  <c r="P16" i="11"/>
  <c r="P3" i="11"/>
  <c r="P6" i="11"/>
  <c r="P13" i="11"/>
  <c r="P15" i="11"/>
  <c r="P5" i="11"/>
  <c r="P14" i="11"/>
  <c r="P10" i="11"/>
  <c r="P2" i="11"/>
  <c r="P7" i="11"/>
  <c r="O3" i="11"/>
  <c r="O5" i="11"/>
  <c r="O7" i="11"/>
  <c r="O9" i="11"/>
  <c r="O11" i="11"/>
  <c r="O14" i="11"/>
  <c r="O16" i="11"/>
  <c r="O18" i="11"/>
  <c r="O4" i="11"/>
  <c r="O6" i="11"/>
  <c r="O8" i="11"/>
  <c r="O10" i="11"/>
  <c r="O12" i="11"/>
  <c r="O13" i="11"/>
  <c r="O15" i="11"/>
  <c r="O17" i="11"/>
  <c r="O19" i="11"/>
  <c r="O2" i="11"/>
  <c r="K17" i="7" l="1"/>
  <c r="K16" i="7"/>
  <c r="E17" i="7"/>
  <c r="E16" i="7"/>
  <c r="P2" i="7" l="1"/>
  <c r="P9" i="7"/>
  <c r="P4" i="7"/>
  <c r="P5" i="7"/>
  <c r="P6" i="7"/>
  <c r="P7" i="7"/>
  <c r="P8" i="7"/>
  <c r="P11" i="7"/>
  <c r="P3" i="7"/>
  <c r="P10" i="7"/>
  <c r="O11" i="7"/>
  <c r="O10" i="7"/>
  <c r="O4" i="7"/>
  <c r="O8" i="7"/>
  <c r="O3" i="7"/>
  <c r="O7" i="7"/>
  <c r="O2" i="7"/>
  <c r="O6" i="7"/>
  <c r="O5" i="7"/>
  <c r="O9" i="7"/>
</calcChain>
</file>

<file path=xl/sharedStrings.xml><?xml version="1.0" encoding="utf-8"?>
<sst xmlns="http://schemas.openxmlformats.org/spreadsheetml/2006/main" count="845" uniqueCount="278">
  <si>
    <t>Sample</t>
  </si>
  <si>
    <t>Int SA</t>
  </si>
  <si>
    <t>Int Ref</t>
  </si>
  <si>
    <t>Row Labels</t>
  </si>
  <si>
    <t>d13C VPDB</t>
  </si>
  <si>
    <t>Time</t>
  </si>
  <si>
    <t>Mineralogy</t>
  </si>
  <si>
    <t>Weigth</t>
  </si>
  <si>
    <t>d13C SE</t>
  </si>
  <si>
    <t>d18O SE</t>
  </si>
  <si>
    <t>witherite</t>
  </si>
  <si>
    <t>NBS 18</t>
  </si>
  <si>
    <t>calcite</t>
  </si>
  <si>
    <t>NBS 19</t>
  </si>
  <si>
    <t>S2-20-810</t>
  </si>
  <si>
    <t>S2-40-811</t>
  </si>
  <si>
    <t>S1-20-819</t>
  </si>
  <si>
    <t>S1-40-101a</t>
  </si>
  <si>
    <t>S1-40-101b</t>
  </si>
  <si>
    <t>S2-40-102</t>
  </si>
  <si>
    <t>S2-60-105</t>
  </si>
  <si>
    <t>S1-60-105</t>
  </si>
  <si>
    <t>S1-60-106</t>
  </si>
  <si>
    <t>S2-60-106</t>
  </si>
  <si>
    <t>S1-20-107</t>
  </si>
  <si>
    <t>S2-20-107</t>
  </si>
  <si>
    <t>2020/09/08 18:07:36</t>
  </si>
  <si>
    <t>2020/09/08 18:38:39</t>
  </si>
  <si>
    <t>2020/09/08 19:33:03</t>
  </si>
  <si>
    <t>2020/09/08 21:00:15</t>
  </si>
  <si>
    <t>2020/09/08 21:30:02</t>
  </si>
  <si>
    <t>2020/09/08 21:58:32</t>
  </si>
  <si>
    <t>2020/09/08 22:25:27</t>
  </si>
  <si>
    <t>2020/09/08 23:24:09</t>
  </si>
  <si>
    <t>2020/09/09 00:53:05</t>
  </si>
  <si>
    <t>2020/09/09 01:20:06</t>
  </si>
  <si>
    <t>Info</t>
  </si>
  <si>
    <t xml:space="preserve"> Acid: 70.6 (°C); LeakRate (µBar/Min):  161 ;  0 xtra drops; P no Acid :   14;Total CO2 : 1001;# Exp.:  0;CO2 after Exp.: 1001;RefRe skipped: L mBar -0.2   Pos 100.0;RefRe skipped: R mBar 18.4   Pos 99.3;VM1 aftr Trfr.:    9;PC (63148);Init int: 4062.63;P</t>
  </si>
  <si>
    <t xml:space="preserve"> Acid: 70.5 (°C); LeakRate (µBar/Min):  127 ;  0 xtra drops; P no Acid :   12;Total CO2 : 1067;# Exp.:  0;CO2 after Exp.: 1067;RefRe: R mBar 18.4   Pos 100.0;VM1 aftr Trfr.:   12;PC (63152);Init int: 5754.52;PressAdj: L: 4593.2  R: 4333.2 ( Master Capilla</t>
  </si>
  <si>
    <t xml:space="preserve"> Acid: 70.5 (°C); LeakRate (µBar/Min):   68 ;  0 xtra drops; P no Acid :   14;Total CO2 : 1057;# Exp.:  0;CO2 after Exp.: 1057;RefRe skipped: L mBar -0.1   Pos 100.0;RefRe skipped: R mBar 33.6   Pos 50.8;VM1 aftr Trfr.:    9;PC (63148);Init int: 5399.40;P</t>
  </si>
  <si>
    <t xml:space="preserve"> Acid: 70.6 (°C); LeakRate (µBar/Min):  147 ;  0 xtra drops; P no Acid :   17;Total CO2 :  903;# Exp.:  0;CO2 after Exp.:  903;RefRe skipped: L mBar -0.1   Pos 100.0;RefRe skipped: R mBar 46.6   Pos 34.8;VM1 aftr Trfr.:    7;PC (63152);Init int: 2617.90;P</t>
  </si>
  <si>
    <t xml:space="preserve"> Acid: 70.5 (°C); LeakRate (µBar/Min):  107 ;  0 xtra drops; P no Acid :   12;Total CO2 : 1147;# Exp.:  0;CO2 after Exp.: 1147;RefRe: R mBar 18.4   Pos 100.0;VM1 aftr Trfr.:    9;PC (63148);Init int: 10450.27;PressAdj: L: 8053.1  R: 7568.6 ( Master Capill</t>
  </si>
  <si>
    <t xml:space="preserve"> Acid: 70.6 (°C); LeakRate (µBar/Min):  161 ;  0 xtra drops; P no Acid :   17;Total CO2 : 1006;# Exp.:  0;CO2 after Exp.: 1006;RefRe skipped: L mBar -0.1   Pos 100.0;RefRe skipped: R mBar 73.0   Pos 21.0;VM1 aftr Trfr.:    9;PC (63152);Init int: 4120.90;P</t>
  </si>
  <si>
    <t xml:space="preserve"> Acid: 70.5 (°C); LeakRate (µBar/Min):  117 ;  0 xtra drops; P no Acid :   12;Total CO2 : 1071;# Exp.:  0;CO2 after Exp.: 1074;RefRe skipped: L mBar -0.1   Pos 100.0;RefRe skipped: R mBar 37.3   Pos 44.4;VM1 aftr Trfr.:    9;PC (63148);Init int: 6175.19;P</t>
  </si>
  <si>
    <t xml:space="preserve"> Acid: 70.6 (°C); LeakRate (µBar/Min):  112 ;  0 xtra drops; P no Acid :    9;Total CO2 : 1010;# Exp.:  0;CO2 after Exp.: 1010;RefRe skipped: L mBar -0.1   Pos 100.0;RefRe skipped: R mBar 46.5   Pos 37.0;VM1 aftr Trfr.:    7;PC (63148);Init int: 4436.37;P</t>
  </si>
  <si>
    <t xml:space="preserve"> Acid: 70.5 (°C); LeakRate (µBar/Min):  142 ;  0 xtra drops; P no Acid :   14;Total CO2 : 1081;# Exp.:  0;CO2 after Exp.: 1081;RefRe skipped: L mBar -0.1   Pos 100.0;RefRe skipped: R mBar 48.0   Pos 35.1;VM1 aftr Trfr.:    7;PC (63148);Init int: 6598.25;P</t>
  </si>
  <si>
    <t xml:space="preserve"> Acid: 70.5 (°C); LeakRate (µBar/Min):   83 ;  0 xtra drops; P no Acid :    9;Total CO2 : 1093;# Exp.:  0;CO2 after Exp.: 1093;RefRe skipped: L mBar -0.1   Pos 100.0;RefRe skipped: R mBar 53.9   Pos 29.2;VM1 aftr Trfr.:    7;PC (63148);Init int: 7313.13;P</t>
  </si>
  <si>
    <t>2020/10/14 14:56:40</t>
  </si>
  <si>
    <t xml:space="preserve"> Acid: 70.5 (°C); LeakRate (µBar/Min):  127 ;  0 xtra drops; P no Acid :   12;Total CO2 : 1189;# Exp.:  0;CO2 after Exp.: 1191;RefRe skipped: L mBar -0.2   Pos 100.0;RefRe skipped: R mBar 91.6   Pos 14.7;VM1 aftr Trfr.:    7;PC (63143);Init int: 16126.10;</t>
  </si>
  <si>
    <t>2020/10/14 15:34:27</t>
  </si>
  <si>
    <t xml:space="preserve"> Acid: 70.5 (°C); LeakRate (µBar/Min):  122 ;  0 xtra drops; P no Acid :    9; P gases:   70;Total CO2 : 1169;# Exp.:  0;CO2 after Exp.: 1169;RefRe skipped: L mBar -0.2   Pos 100.0;RefRe skipped: R mBar 48.4   Pos 29.6;VM1 aftr Trfr.:    7;PC (63143);Init</t>
  </si>
  <si>
    <t>2020/10/14 16:15:00</t>
  </si>
  <si>
    <t xml:space="preserve"> Acid: 70.5 (°C); LeakRate (µBar/Min):  127 ;  0 xtra drops; P no Acid :    9; P gases:   56;Total CO2 : 1201;# Exp.:  0;CO2 after Exp.: 1201;RefRe: R mBar 17.9   Pos 100.0;VM1 aftr Trfr.:    7;PC (63148);Init int: 18898.23;PressAdj: L: 4946.8  R: 4362.2</t>
  </si>
  <si>
    <t>2020/10/14 16:52:28</t>
  </si>
  <si>
    <t xml:space="preserve"> Acid: 70.5 (°C); LeakRate (µBar/Min):  132 ;  0 xtra drops; P no Acid :   14; P gases:   65;Total CO2 : 1189;# Exp.:  0;CO2 after Exp.: 1189;RefRe skipped: L mBar -0.2   Pos 100.0;RefRe skipped: R mBar 51.2   Pos 30.5;VM1 aftr Trfr.:    7;PC (63143);Init</t>
  </si>
  <si>
    <t>2020/10/14 17:30:09</t>
  </si>
  <si>
    <t xml:space="preserve"> Acid: 70.5 (°C); LeakRate (µBar/Min):  137 ;  0 xtra drops; P no Acid :    9; P gases:   41;Total CO2 : 1164;# Exp.:  0;CO2 after Exp.: 1164;RefRe skipped: L mBar -0.2   Pos 100.0;RefRe skipped: R mBar 48.8   Pos 29.7;VM1 aftr Trfr.:    9;PC (63143);Init</t>
  </si>
  <si>
    <t>2020/10/14 18:00:15</t>
  </si>
  <si>
    <t xml:space="preserve"> Acid: 70.5 (°C); LeakRate (µBar/Min):  122 ;  0 xtra drops; P no Acid :    9; P gases:   43;Total CO2 : 1155;# Exp.:  0;CO2 after Exp.: 1155;RefRe: R mBar 17.8   Pos 100.0;VM1 aftr Trfr.:    7;PC (63138);Init int: 12119.75;PressAdj: L: 7002.6  R: 6475.6</t>
  </si>
  <si>
    <t>2020/10/14 18:25:06</t>
  </si>
  <si>
    <t xml:space="preserve"> Acid: 70.5 (°C); LeakRate (µBar/Min):  132 ;  0 xtra drops; P no Acid :   14; P gases:   39;Total CO2 : 1128;# Exp.:  0;CO2 after Exp.: 1128;RefRe skipped: L mBar -0.2   Pos 100.0;RefRe skipped: R mBar 68.7   Pos 21.7;VM1 aftr Trfr.:    7;PC (63143);Init</t>
  </si>
  <si>
    <t>2020/10/14 18:56:48</t>
  </si>
  <si>
    <t xml:space="preserve"> Acid: 70.5 (°C); LeakRate (µBar/Min):  107 ;  0 xtra drops; P no Acid :    9;Total CO2 : 1150;# Exp.:  0;CO2 after Exp.: 1150;RefRe skipped: L mBar -0.2   Pos 100.0;RefRe skipped: R mBar 70.6   Pos 19.5;VM1 aftr Trfr.:    4;PC (63138);Init int: 11781.78;</t>
  </si>
  <si>
    <t>2020/10/14 20:21:32</t>
  </si>
  <si>
    <t xml:space="preserve"> Acid: 70.4 (°C); LeakRate (µBar/Min):  112 ;  0 xtra drops; P no Acid :   12;Total CO2 : 1093;# Exp.:  0;CO2 after Exp.: 1093;RefRe skipped: L mBar -0.2   Pos 100.0;RefRe skipped: R mBar 56.1   Pos 26.7;VM1 aftr Trfr.:    7;PC (63138);Init int: 7128.67;P</t>
  </si>
  <si>
    <t>2020/10/14 20:54:32</t>
  </si>
  <si>
    <t xml:space="preserve"> Acid: 70.4 (°C); LeakRate (µBar/Min):  147 ;  0 xtra drops; P no Acid :   14;Total CO2 : 1069;# Exp.:  0;CO2 after Exp.: 1069;RefRe: R mBar 17.8   Pos 100.0;VM1 aftr Trfr.:    7;PC (63138);Init int: 6029.11;PressAdj: L: 4802.1  R: 4536.5 ( Master Capilla</t>
  </si>
  <si>
    <t>2020/10/14 21:25:48</t>
  </si>
  <si>
    <t>Carrara</t>
  </si>
  <si>
    <t xml:space="preserve"> Acid: 70.3 (°C); LeakRate (µBar/Min):  103 ;  0 xtra drops; P no Acid :    9;Total CO2 : 1140;# Exp.:  0;CO2 after Exp.: 1140;RefRe skipped: L mBar -0.2   Pos 100.0;RefRe skipped: R mBar 52.9   Pos 30.1;VM1 aftr Trfr.:    7;PC (63138);Init int: 10796.56;</t>
  </si>
  <si>
    <t>2020/10/14 22:21:14</t>
  </si>
  <si>
    <t xml:space="preserve"> Acid: 70.4 (°C); LeakRate (µBar/Min):  103 ;  0 xtra drops; P no Acid :    9;Total CO2 :  764;# Exp.:  0;CO2 after Exp.:  764;RefRe: R mBar 17.6   Pos 100.0;VM1 aftr Trfr.:    7;PC (63138);Init int: 1568.51;PressAdj: L: 1271.6  R: 1209.7 ( Master Capilla</t>
  </si>
  <si>
    <t>2020/10/14 22:51:44</t>
  </si>
  <si>
    <t xml:space="preserve"> Acid: 70.4 (°C); LeakRate (µBar/Min):  127 ;  0 xtra drops; P no Acid :   14;Total CO2 : 1047;# Exp.:  0;CO2 after Exp.: 1047;RefRe skipped: L mBar -0.2   Pos 100.0;RefRe skipped: R mBar 17.3   Pos 100.0;VM1 aftr Trfr.:    7;PC (63138);Init int: 5278.03;</t>
  </si>
  <si>
    <t>2020/10/14 23:20:57</t>
  </si>
  <si>
    <t xml:space="preserve"> Acid: 70.3 (°C); LeakRate (µBar/Min):  107 ;  0 xtra drops; P no Acid :    7;Total CO2 : 1115;# Exp.:  0;CO2 after Exp.: 1115;RefRe skipped: L mBar -0.2   Pos 100.0;RefRe skipped: R mBar 47.9   Pos 32.7;VM1 aftr Trfr.:    7;PC (63138);Init int: 8640.42;P</t>
  </si>
  <si>
    <t>2020/10/14 23:52:26</t>
  </si>
  <si>
    <t xml:space="preserve"> Acid: 70.4 (°C); LeakRate (µBar/Min):  112 ;  0 xtra drops; P no Acid :   14;Total CO2 : 1120;# Exp.:  0;CO2 after Exp.: 1120;RefRe: R mBar 17.7   Pos 100.0;VM1 aftr Trfr.:    7;PC (63138);Init int: 8440.29;PressAdj: L: 6619.9  R: 6231.4 ( Master Capilla</t>
  </si>
  <si>
    <t>2020/10/15 00:19:58</t>
  </si>
  <si>
    <t xml:space="preserve"> Acid: 70.4 (°C); LeakRate (µBar/Min):  137 ;  0 xtra drops; P no Acid :    9;Total CO2 : 1089;# Exp.:  0;CO2 after Exp.: 1089;RefRe skipped: L mBar -0.2   Pos 100.0;RefRe skipped: R mBar 67.2   Pos 22.1;VM1 aftr Trfr.:    7;PC (63138);Init int: 7062.13;P</t>
  </si>
  <si>
    <t>2020/10/15 00:49:53</t>
  </si>
  <si>
    <t xml:space="preserve"> Acid: 70.4 (°C); LeakRate (µBar/Min):  132 ;  0 xtra drops; P no Acid :   14;Total CO2 : 1128;# Exp.:  0;CO2 after Exp.: 1128;RefRe skipped: L mBar -0.2   Pos 100.0;RefRe skipped: R mBar 59.6   Pos 23.9;VM1 aftr Trfr.:    7;PC (63138);Init int: 8953.43;P</t>
  </si>
  <si>
    <t>2020/10/15 01:20:22</t>
  </si>
  <si>
    <t xml:space="preserve"> Acid: 70.5 (°C); LeakRate (µBar/Min):  137 ;  0 xtra drops; P no Acid :    9;Total CO2 : 1125;# Exp.:  0;CO2 after Exp.: 1125;RefRe: R mBar 17.6   Pos 100.0;VM1 aftr Trfr.:    7;PC (63143);Init int: 9151.10;PressAdj: L: 7116.0  R: 6693.2 ( Master Capilla</t>
  </si>
  <si>
    <t>Replicates</t>
  </si>
  <si>
    <t>d18O VSMOW</t>
  </si>
  <si>
    <t xml:space="preserve"> Acid: 72.3 (°C); LeakRate (µBar/Min):  156 ;  0 xtra drops; P no Acid :   76; P gases:  113;Total CO2 : 1224;# Exp.:  0;CO2 after Exp.: 1224;RefRe skipped: L mBar -0.0   Pos 100.0;RefRe skipped: R mBar 60.7   Pos 16.4;VM1 aftr Trfr.:   71;PC (63166);Init</t>
  </si>
  <si>
    <t xml:space="preserve"> Acid: 72.3 (°C); LeakRate (µBar/Min):  117 ;  0 xtra drops; P no Acid :   74;Total CO2 : 1283;# Exp.:  0;CO2 after Exp.: 1283;RefRe skipped: L mBar -0.0   Pos 100.0;RefRe skipped: R mBar 55.6   Pos 17.2;VM1 aftr Trfr.:   71;PC (63166);Init int: 14136.56;</t>
  </si>
  <si>
    <t xml:space="preserve"> Acid: 72.2 (°C); LeakRate (µBar/Min):  122 ;  0 xtra drops; P no Acid :   74; P gases:  118;Total CO2 : 1295;# Exp.:  0;CO2 after Exp.: 1295;RefRe: R mBar 15.8   Pos 100.0;VM1 aftr Trfr.:   71;PC (63162);Init int: 15513.56;PressAdj: L: 11862.1  R: 11120.</t>
  </si>
  <si>
    <t xml:space="preserve"> Acid: 72.3 (°C); LeakRate (µBar/Min):  166 ;  0 xtra drops; P no Acid :   74;Total CO2 : 1266;# Exp.:  0;CO2 after Exp.: 1266;RefRe skipped: L mBar -0.1   Pos 100.0;RefRe skipped: R mBar 78.1   Pos 8.2;VM1 aftr Trfr.:   71;PC (63166);Init int: 12237.77;P</t>
  </si>
  <si>
    <t xml:space="preserve"> Acid: 72.2 (°C); LeakRate (µBar/Min):  156 ;  0 xtra drops; P no Acid :   76;Total CO2 : 1146;# Exp.:  0;CO2 after Exp.: 1146;RefRe: R mBar 15.8   Pos 100.0;VM1 aftr Trfr.:   74;PC (63166);Init int: 5707.55;PressAdj: L: 4690.8  R: 4444.0 ( Master Capilla</t>
  </si>
  <si>
    <t xml:space="preserve"> Acid: 72.2 (°C); LeakRate (µBar/Min):  127 ;  0 xtra drops; P no Acid :   76;Total CO2 : 1212;# Exp.:  0;CO2 after Exp.: 1212;RefRe skipped: L mBar -0.1   Pos 100.0;RefRe skipped: R mBar 40.2   Pos 31.4;VM1 aftr Trfr.:   74;PC (63171);Init int: 7811.32;P</t>
  </si>
  <si>
    <t xml:space="preserve"> Acid: 72.4 (°C); LeakRate (µBar/Min):  166 ;  0 xtra drops; P no Acid :   79;Total CO2 : 1192;# Exp.:  0;CO2 after Exp.: 1192;RefRe skipped: L mBar -0.1   Pos 100.0;RefRe skipped: R mBar 50.6   Pos 20.7;VM1 aftr Trfr.:   74;PC (63171);Init int: 6886.14;P</t>
  </si>
  <si>
    <t xml:space="preserve"> Acid: 72.2 (°C); LeakRate (µBar/Min):  166 ;  0 xtra drops; P no Acid :   76;Total CO2 : 1229;# Exp.:  0;CO2 after Exp.: 1229;RefRe: R mBar 15.7   Pos 100.0;VM1 aftr Trfr.:   74;PC (63166);Init int: 8666.07;PressAdj: L: 6973.0  R: 6586.4 ( Master Capilla</t>
  </si>
  <si>
    <t xml:space="preserve"> Acid: 72.2 (°C); LeakRate (µBar/Min):  171 ;  0 xtra drops; P no Acid :   76;Total CO2 :  987;# Exp.:  0;CO2 after Exp.:  987;RefRe skipped: L mBar -0.1   Pos 100.0;RefRe skipped: R mBar 54.6   Pos 19.2;VM1 aftr Trfr.:   71;PC (63166);Init int: 2969.90;P</t>
  </si>
  <si>
    <t xml:space="preserve"> Acid: 72.3 (°C); LeakRate (µBar/Min):  127 ;  0 xtra drops; P no Acid :   76;Total CO2 : 1170;# Exp.:  0;CO2 after Exp.: 1170;RefRe skipped: L mBar -0.1   Pos 100.0;RefRe skipped: R mBar 23.0   Pos 59.4;VM1 aftr Trfr.:   74;PC (63166);Init int: 6350.95;P</t>
  </si>
  <si>
    <t xml:space="preserve"> Acid: 72.3 (°C); LeakRate (µBar/Min):  127 ;  0 xtra drops; P no Acid :   76;Total CO2 : 1139;# Exp.:  0;CO2 after Exp.: 1139;RefRe: R mBar 15.7   Pos 100.0;VM1 aftr Trfr.:   71;PC (63166);Init int: 5403.94;PressAdj: L: 4416.2  R: 4186.8 ( Master Capilla</t>
  </si>
  <si>
    <t xml:space="preserve"> Acid: 72.2 (°C); LeakRate (µBar/Min):  127 ;  0 xtra drops; P no Acid :   79;Total CO2 : 1219;# Exp.:  0;CO2 after Exp.: 1219;RefRe skipped: L mBar -0.1   Pos 100.0;RefRe skipped: R mBar 38.4   Pos 33.0;VM1 aftr Trfr.:   74;PC (63166);Init int: 8220.08;P</t>
  </si>
  <si>
    <t xml:space="preserve"> Acid: 72.3 (°C); LeakRate (µBar/Min):  127 ;  0 xtra drops; P no Acid :   76;Total CO2 : 1239;# Exp.:  0;CO2 after Exp.: 1239;RefRe: R mBar 15.6   Pos 100.0;VM1 aftr Trfr.:   74;PC (63166);Init int: 8879.88;PressAdj: L: 7097.7  R: 6706.2 ( Master Capilla</t>
  </si>
  <si>
    <t>S2-20-1130</t>
  </si>
  <si>
    <t xml:space="preserve"> Acid: 72.3 (°C); LeakRate (µBar/Min):  156 ;  0 xtra drops; P no Acid :   79;Total CO2 : 1246;# Exp.:  0;CO2 after Exp.: 1246;RefRe skipped: L mBar -0.1   Pos 100.0;RefRe skipped: R mBar 55.3   Pos 18.3;VM1 aftr Trfr.:   74;PC (63166);Init int: 9158.07;P</t>
  </si>
  <si>
    <t>S2-80-1203</t>
  </si>
  <si>
    <t xml:space="preserve"> Acid: 72.3 (°C); LeakRate (µBar/Min):  171 ;  0 xtra drops; P no Acid :   79;Total CO2 : 1236;# Exp.:  0;CO2 after Exp.: 1236;RefRe skipped: L mBar -0.1   Pos 100.0;RefRe skipped: R mBar 56.2   Pos 16.1;VM1 aftr Trfr.:   74;PC (63166);Init int: 8715.50;P</t>
  </si>
  <si>
    <t>S2-1-1203</t>
  </si>
  <si>
    <t xml:space="preserve"> Acid: 72.2 (°C); LeakRate (µBar/Min):  156 ;  0 xtra drops; P no Acid :   76;Total CO2 : 1253;# Exp.:  0;CO2 after Exp.: 1253;RefRe: R mBar 15.5   Pos 100.0;VM1 aftr Trfr.:   74;PC (63166);Init int: 9642.74;PressAdj: L: 7676.7  R: 7243.1 ( Master Capilla</t>
  </si>
  <si>
    <t>S1-1-1207</t>
  </si>
  <si>
    <t xml:space="preserve"> Acid: 72.3 (°C); LeakRate (µBar/Min):  166 ;  0 xtra drops; P no Acid :   81;Total CO2 : 1200;# Exp.:  0;CO2 after Exp.: 1200;RefRe skipped: L mBar -0.1   Pos 100.0;RefRe skipped: R mBar 58.5   Pos 16.1;VM1 aftr Trfr.:   74;PC (63166);Init int: 7065.98;P</t>
  </si>
  <si>
    <t>S2-1-1207</t>
  </si>
  <si>
    <t xml:space="preserve"> Acid: 72.2 (°C); LeakRate (µBar/Min):  127 ;  0 xtra drops; P no Acid :   79;Total CO2 : 1153;# Exp.:  0;CO2 after Exp.: 1153;RefRe skipped: L mBar -0.1   Pos 100.0;RefRe skipped: R mBar 46.7   Pos 21.7;VM1 aftr Trfr.:   74;PC (63166);Init int: 5726.31;P</t>
  </si>
  <si>
    <t>S1-80-1208</t>
  </si>
  <si>
    <t xml:space="preserve"> Acid: 72.2 (°C); LeakRate (µBar/Min):  156 ;  0 xtra drops; P no Acid :   79;Total CO2 : 1163;# Exp.:  0;CO2 after Exp.: 1163;RefRe: R mBar 15.5   Pos 100.0;VM1 aftr Trfr.:   74;PC (63166);Init int: 5919.99;PressAdj: L: 4805.2  R: 4555.5 ( Master Capilla</t>
  </si>
  <si>
    <t>S2-80-1208</t>
  </si>
  <si>
    <t xml:space="preserve"> Acid: 72.2 (°C); LeakRate (µBar/Min):  230 ;  0 xtra drops; P no Acid :  152;Total CO2 : 1212;# Exp.:  0;CO2 after Exp.: 1212;RefRe skipped: L mBar -0.1   Pos 100.0;RefRe skipped: R mBar 41.2   Pos 28.8;VM1 aftr Trfr.:   76;PC (63162);Init int: 7606.78;P</t>
  </si>
  <si>
    <t xml:space="preserve"> Acid: 72.2 (°C); LeakRate (µBar/Min):  127 ;  0 xtra drops; P no Acid :   76;Total CO2 : 1163;# Exp.:  0;CO2 after Exp.: 1163;RefRe: R mBar 15.4   Pos 100.0;VM1 aftr Trfr.:   74;PC (63166);Init int: 6010.36;PressAdj: L: 4876.7  R: 4620.7 ( Master Capilla</t>
  </si>
  <si>
    <t xml:space="preserve"> Acid: 72.2 (°C); LeakRate (µBar/Min):  283 ;  0 xtra drops; P no Acid :   76;Total CO2 : 1205;# Exp.:  0;CO2 after Exp.: 1205;RefRe skipped: L mBar -0.1   Pos 100.0;RefRe skipped: R mBar 41.7   Pos 28.0;VM1 aftr Trfr.:   74;PC (63162);Init int: 7565.88;P</t>
  </si>
  <si>
    <t xml:space="preserve"> Acid: 72.2 (°C); LeakRate (µBar/Min):  156 ;  0 xtra drops; P no Acid :   76;Total CO2 : 1187;# Exp.:  0;CO2 after Exp.: 1187;RefRe skipped: L mBar -0.1   Pos 100.0;RefRe skipped: R mBar 49.3   Pos 19.9;VM1 aftr Trfr.:   71;PC (63157);Init int: 6939.14;P</t>
  </si>
  <si>
    <t xml:space="preserve"> Acid: 72.3 (°C); LeakRate (µBar/Min):  132 ;  0 xtra drops; P no Acid :   76;Total CO2 : 1185;# Exp.:  0;CO2 after Exp.: 1185;RefRe: R mBar 15.4   Pos 100.0;VM1 aftr Trfr.:   74;PC (63162);Init int: 6789.23;PressAdj: L: 5514.2  R: 5222.7 ( Master Capilla</t>
  </si>
  <si>
    <t xml:space="preserve"> Acid: 72.2 (°C); LeakRate (µBar/Min):  132 ;  0 xtra drops; P no Acid :   76;Total CO2 : 1222;# Exp.:  0;CO2 after Exp.: 1222;RefRe skipped: L mBar -0.1   Pos 100.0;RefRe skipped: R mBar 45.9   Pos 23.6;VM1 aftr Trfr.:   74;PC (63162);Init int: 8343.76;P</t>
  </si>
  <si>
    <t xml:space="preserve"> Acid: 72.3 (°C); LeakRate (µBar/Min):  176 ;  0 xtra drops; P no Acid :   76;Total CO2 : 1168;# Exp.:  0;CO2 after Exp.: 1170;RefRe skipped: L mBar -0.1   Pos 100.0;RefRe skipped: R mBar 53.2   Pos 16.8;VM1 aftr Trfr.:   74;PC (63157);Init int: 6284.99;P</t>
  </si>
  <si>
    <t xml:space="preserve"> Acid: 72.2 (°C); LeakRate (µBar/Min):  127 ;  0 xtra drops; P no Acid :   76;Total CO2 : 1117;# Exp.:  0;CO2 after Exp.: 1117;RefRe: R mBar 15.3   Pos 100.0;VM1 aftr Trfr.:   74;PC (63157);Init int: 4859.89;PressAdj: L: 3964.0  R: 3758.9 ( Master Capilla</t>
  </si>
  <si>
    <t xml:space="preserve"> Acid: 72.3 (°C); LeakRate (µBar/Min):  127 ;  0 xtra drops; P no Acid :   76;Total CO2 : 1202;# Exp.:  0;CO2 after Exp.: 1202;RefRe skipped: L mBar -0.1   Pos 100.0;RefRe skipped: R mBar 35.3   Pos 35.4;VM1 aftr Trfr.:   71;PC (63157);Init int: 7421.81;P</t>
  </si>
  <si>
    <t xml:space="preserve"> Acid: 72.2 (°C); LeakRate (µBar/Min):  137 ;  0 xtra drops; P no Acid :   76;Total CO2 : 1305;# Exp.:  0;CO2 after Exp.: 1305;RefRe: R mBar 15.2   Pos 100.0;VM1 aftr Trfr.:   74;PC (63157);Init int: 14911.55;PressAdj: L: 11581.6  R: 10881.8 ( Master Capi</t>
  </si>
  <si>
    <t xml:space="preserve"> Acid: 72.2 (°C); LeakRate (µBar/Min):  132 ;  0 xtra drops; P no Acid :   76;Total CO2 : 1324;# Exp.:  0;CO2 after Exp.: 1324;RefRe skipped: L mBar -0.1   Pos 100.0;RefRe skipped: R mBar 78.0   Pos 5.1;VM1 aftr Trfr.:   74;PC (63157);Init int: 17758.05;P</t>
  </si>
  <si>
    <t>2020/12/09 14:51:27</t>
  </si>
  <si>
    <t>2020/12/09 15:32:36</t>
  </si>
  <si>
    <t>2020/12/09 15:59:32</t>
  </si>
  <si>
    <t>2020/12/09 16:25:51</t>
  </si>
  <si>
    <t>2020/12/09 17:24:42</t>
  </si>
  <si>
    <t>2020/12/09 17:52:11</t>
  </si>
  <si>
    <t>2020/12/09 18:20:10</t>
  </si>
  <si>
    <t>2020/12/09 18:51:32</t>
  </si>
  <si>
    <t>2020/12/09 19:18:46</t>
  </si>
  <si>
    <t>2020/12/09 19:46:41</t>
  </si>
  <si>
    <t>2020/12/09 20:15:45</t>
  </si>
  <si>
    <t>2020/12/09 20:43:44</t>
  </si>
  <si>
    <t>2020/12/09 21:41:55</t>
  </si>
  <si>
    <t>2020/12/09 22:09:32</t>
  </si>
  <si>
    <t>2020/12/09 22:37:13</t>
  </si>
  <si>
    <t>2020/12/09 23:06:52</t>
  </si>
  <si>
    <t>2020/12/09 23:34:31</t>
  </si>
  <si>
    <t>2020/12/10 00:01:58</t>
  </si>
  <si>
    <t>2020/12/10 00:32:46</t>
  </si>
  <si>
    <t>2020/12/10 00:59:07</t>
  </si>
  <si>
    <t>2020/12/10 01:56:25</t>
  </si>
  <si>
    <t>2020/12/10 02:24:59</t>
  </si>
  <si>
    <t>2020/12/10 02:52:04</t>
  </si>
  <si>
    <t>2020/12/10 03:22:34</t>
  </si>
  <si>
    <t>2020/12/10 03:49:15</t>
  </si>
  <si>
    <t>2020/12/10 04:17:09</t>
  </si>
  <si>
    <t>2020/12/10 04:46:14</t>
  </si>
  <si>
    <t>2020/12/10 05:14:30</t>
  </si>
  <si>
    <t>2020/12/10 06:12:52</t>
  </si>
  <si>
    <t>2020/12/10 06:53:49</t>
  </si>
  <si>
    <t>Acid T</t>
  </si>
  <si>
    <t>2021/02/15 17:49:00</t>
  </si>
  <si>
    <t xml:space="preserve"> Acid: 72.2 (°C); LeakRate (µBar/Min):  122 ;  0 xtra drops; P no Acid :   59; P gases:   89;Total CO2 : 1185;# Exp.:  0;CO2 after Exp.: 1185;RefRe skipped: L mBar 1.2   Pos 100.0;RefRe skipped: R mBar 41.2   Pos 27.8;VM1 aftr Trfr.:   59;PC (63110);Init</t>
  </si>
  <si>
    <t>2021/02/15 18:28:33</t>
  </si>
  <si>
    <t xml:space="preserve"> Acid: 72.3 (°C); LeakRate (µBar/Min):  122 ;  0 xtra drops; P no Acid :   59;Total CO2 : 1224;# Exp.:  0;CO2 after Exp.: 1222;RefRe skipped: L mBar 1.2   Pos 100.0;RefRe skipped: R mBar 73.2   Pos 8.3;VM1 aftr Trfr.:   57;PC (63110);Init int: 13842.90;Pr</t>
  </si>
  <si>
    <t>2021/02/15 18:56:03</t>
  </si>
  <si>
    <t xml:space="preserve"> Acid: 72.4 (°C); LeakRate (µBar/Min):  117 ;  0 xtra drops; P no Acid :   62; P gases:   93;Total CO2 : 1107;# Exp.:  0;CO2 after Exp.: 1107;RefRe: R mBar 15.6   Pos 100.0;VM1 aftr Trfr.:   59;PC (63110);Init int: 5727.15;PressAdj: L: 4603.2  R: 4341.9 (</t>
  </si>
  <si>
    <t>2021/02/15 19:21:30</t>
  </si>
  <si>
    <t xml:space="preserve"> Acid: 72.2 (°C); LeakRate (µBar/Min):  137 ;  0 xtra drops; P no Acid :   62;Total CO2 : 1165;# Exp.:  0;CO2 after Exp.: 1165;RefRe skipped: L mBar 1.2   Pos 100.0;RefRe skipped: R mBar 48.4   Pos 22.3;VM1 aftr Trfr.:   59;PC (63110);Init int: 8226.66;Pr</t>
  </si>
  <si>
    <t>2021/02/15 19:48:53</t>
  </si>
  <si>
    <t xml:space="preserve"> Acid: 72.3 (°C); LeakRate (µBar/Min):   98 ;  0 xtra drops; P no Acid :   62;Total CO2 : 1024;# Exp.:  0;CO2 after Exp.: 1024;RefRe skipped: L mBar 1.2   Pos 100.0;RefRe skipped: R mBar 62.1   Pos 12.8;VM1 aftr Trfr.:   57;PC (63110);Init int: 3679.27;Pr</t>
  </si>
  <si>
    <t>2021/02/15 20:17:27</t>
  </si>
  <si>
    <t xml:space="preserve"> Acid: 72.3 (°C); LeakRate (µBar/Min):   93 ;  0 xtra drops; P no Acid :   62;Total CO2 : 1117;# Exp.:  0;CO2 after Exp.: 1117;RefRe: R mBar 15.5   Pos 100.0;VM1 aftr Trfr.:   59;PC (63105);Init int: 6001.14;PressAdj: L: 4851.6  R: 4584.4 ( Master Capilla</t>
  </si>
  <si>
    <t>2021/02/15 20:45:13</t>
  </si>
  <si>
    <t xml:space="preserve"> Acid: 72.4 (°C); LeakRate (µBar/Min):  107 ;  0 xtra drops; P no Acid :   64;Total CO2 : 1146;# Exp.:  0;CO2 after Exp.: 1146;RefRe skipped: L mBar 1.2   Pos 100.0;RefRe skipped: R mBar 50.3   Pos 20.8;VM1 aftr Trfr.:   59;PC (63105);Init int: 7048.83;Pr</t>
  </si>
  <si>
    <t>2021/02/15 21:11:51</t>
  </si>
  <si>
    <t xml:space="preserve"> Acid: 72.3 (°C); LeakRate (µBar/Min):  254 ;  0 xtra drops; P no Acid :   62;Total CO2 : 1124;# Exp.:  0;CO2 after Exp.: 1124;RefRe skipped: L mBar 1.2   Pos 100.0;RefRe skipped: R mBar 56.3   Pos 15.5;VM1 aftr Trfr.:   59;PC (63110);Init int: 6358.04;Pr</t>
  </si>
  <si>
    <t>2021/02/15 21:42:02</t>
  </si>
  <si>
    <t xml:space="preserve"> Acid: 72.4 (°C); LeakRate (µBar/Min):  190 ;  0 xtra drops; P no Acid :   64;Total CO2 : 1046;# Exp.:  0;CO2 after Exp.: 1046;RefRe: R mBar 15.5   Pos 100.0;VM1 aftr Trfr.:   59;PC (63110);Init int: 4089.87;PressAdj: L: 3364.2  R: 3186.1 ( Master Capilla</t>
  </si>
  <si>
    <t>2021/02/15 22:09:47</t>
  </si>
  <si>
    <t xml:space="preserve"> Acid: 72.4 (°C); LeakRate (µBar/Min):   93 ;  0 xtra drops; P no Acid :   62;Total CO2 : 1131;# Exp.:  0;CO2 after Exp.: 1131;RefRe skipped: L mBar 1.3   Pos 100.0;RefRe skipped: R mBar 37.8   Pos 32.6;VM1 aftr Trfr.:   59;PC (63110);Init int: 6444.50;Pr</t>
  </si>
  <si>
    <t>2021/02/15 22:36:46</t>
  </si>
  <si>
    <t xml:space="preserve"> Acid: 72.3 (°C); LeakRate (µBar/Min):  195 ;  0 xtra drops; P no Acid :   62;Total CO2 : 1139;# Exp.:  0;CO2 after Exp.: 1136;RefRe skipped: L mBar 1.2   Pos 100.0;RefRe skipped: R mBar 53.0   Pos 17.6;VM1 aftr Trfr.:   59;PC (63110);Init int: 6572.27;Pr</t>
  </si>
  <si>
    <t>2021/02/15 23:07:38</t>
  </si>
  <si>
    <t xml:space="preserve"> Acid: 72.3 (°C); LeakRate (µBar/Min):  239 ;  0 xtra drops; P no Acid :   64;Total CO2 : 1141;# Exp.:  0;CO2 after Exp.: 1141;RefRe: R mBar 15.4   Pos 100.0;VM1 aftr Trfr.:   59;PC (63105);Init int: 6803.82;PressAdj: L: 5486.3  R: 5179.5 ( Master Capilla</t>
  </si>
  <si>
    <t>2021/02/15 23:33:43</t>
  </si>
  <si>
    <t xml:space="preserve"> Acid: 72.3 (°C); LeakRate (µBar/Min):   83 ;  0 xtra drops; P no Acid :   62;Total CO2 : 1131;# Exp.:  0;CO2 after Exp.: 1131;RefRe skipped: L mBar 1.2   Pos 100.0;RefRe skipped: R mBar 55.2   Pos 17.3;VM1 aftr Trfr.:   59;PC (63110);Init int: 6453.17;Pr</t>
  </si>
  <si>
    <t>2021/02/16 00:02:39</t>
  </si>
  <si>
    <t xml:space="preserve"> Acid: 72.4 (°C); LeakRate (µBar/Min):  107 ;  0 xtra drops; P no Acid :   62;Total CO2 :  797;# Exp.:  0;CO2 after Exp.:  797;RefRe skipped: L mBar 1.3   Pos 100.0;RefRe skipped: R mBar 52.5   Pos 17.2;VM1 aftr Trfr.:   59;PC (63105);Init int: 1500.71;Pr</t>
  </si>
  <si>
    <t>2021/02/16 00:30:18</t>
  </si>
  <si>
    <t xml:space="preserve"> Acid: 72.3 (°C); LeakRate (µBar/Min):   83 ;  0 xtra drops; P no Acid :   62; P gases:   89;Total CO2 : 1119;# Exp.:  0;CO2 after Exp.: 1119;RefRe: R mBar 15.3   Pos 100.0;VM1 aftr Trfr.:   59;PC (63105);Init int: 5806.24;PressAdj: L: 4675.2  R: 4421.6 (</t>
  </si>
  <si>
    <t>2021/02/16 00:58:53</t>
  </si>
  <si>
    <t xml:space="preserve"> Acid: 72.3 (°C); LeakRate (µBar/Min):  112 ;  0 xtra drops; P no Acid :   64;Total CO2 : 1104;# Exp.:  0;CO2 after Exp.: 1104;RefRe skipped: L mBar 1.2   Pos 100.0;RefRe skipped: R mBar 48.9   Pos 21.4;VM1 aftr Trfr.:   59;PC (63105);Init int: 5387.67;Pr</t>
  </si>
  <si>
    <t>2021/02/16 01:24:33</t>
  </si>
  <si>
    <t xml:space="preserve"> Acid: 72.3 (°C); LeakRate (µBar/Min):  127 ;  0 xtra drops; P no Acid :   62;Total CO2 : 1092;# Exp.:  0;CO2 after Exp.: 1092;RefRe skipped: L mBar 1.3   Pos 100.0;RefRe skipped: R mBar 46.3   Pos 21.6;VM1 aftr Trfr.:   59;PC (63110);Init int: 5074.19;Pr</t>
  </si>
  <si>
    <t>2021/02/16 02:21:04</t>
  </si>
  <si>
    <t xml:space="preserve"> Acid: 72.4 (°C); LeakRate (µBar/Min):  122 ;  0 xtra drops; P no Acid :   62;Total CO2 : 1068;# Exp.:  0;CO2 after Exp.: 1065;RefRe skipped: L mBar 1.2   Pos 100.0;RefRe skipped: R mBar 61.0   Pos 13.7;VM1 aftr Trfr.:   59;PC (63110);Init int: 4366.52;Pr</t>
  </si>
  <si>
    <t>2021/02/16 02:49:39</t>
  </si>
  <si>
    <t>S2-80-0210</t>
  </si>
  <si>
    <t xml:space="preserve"> Acid: 72.3 (°C); LeakRate (µBar/Min):  122 ;  0 xtra drops; P no Acid :   64;Total CO2 : 1136;# Exp.:  0;CO2 after Exp.: 1136;RefRe skipped: L mBar 1.2   Pos 100.0;RefRe skipped: R mBar 39.6   Pos 27.0;VM1 aftr Trfr.:   59;PC (63105);Init int: 6443.80;Pr</t>
  </si>
  <si>
    <t>2021/02/16 03:18:17</t>
  </si>
  <si>
    <t>S2-40-0211a</t>
  </si>
  <si>
    <t xml:space="preserve"> Acid: 72.3 (°C); LeakRate (µBar/Min):  225 ;  0 xtra drops; P no Acid :   62;Total CO2 : 1141;# Exp.:  0;CO2 after Exp.: 1141;RefRe: R mBar 15.2   Pos 100.0;VM1 aftr Trfr.:   59;PC (63105);Init int: 6669.33;PressAdj: L: 5320.4  R: 5021.9 ( Master Capilla</t>
  </si>
  <si>
    <t>2021/02/16 03:47:05</t>
  </si>
  <si>
    <t>S2-40-0211b</t>
  </si>
  <si>
    <t xml:space="preserve"> Acid: 72.3 (°C); LeakRate (µBar/Min):  112 ;  0 xtra drops; P no Acid :   64;Total CO2 : 1156;# Exp.:  0;CO2 after Exp.: 1156;RefRe skipped: L mBar 1.2   Pos 100.0;RefRe skipped: R mBar 53.6   Pos 17.5;VM1 aftr Trfr.:   59;PC (63105);Init int: 7437.06;Pr</t>
  </si>
  <si>
    <t>2021/02/16 04:12:38</t>
  </si>
  <si>
    <t xml:space="preserve"> Acid: 72.2 (°C); LeakRate (µBar/Min):  239 ;  0 xtra drops; P no Acid :   62;Total CO2 : 1148;# Exp.:  0;CO2 after Exp.: 1148;RefRe skipped: L mBar 1.2   Pos 100.0;RefRe skipped: R mBar 57.8   Pos 13.5;VM1 aftr Trfr.:   59;PC (63105);Init int: 6913.24;Pr</t>
  </si>
  <si>
    <t>2021/02/16 04:43:19</t>
  </si>
  <si>
    <t xml:space="preserve"> Acid: 72.3 (°C); LeakRate (µBar/Min):  308 ;  0 xtra drops; P no Acid :   64;Total CO2 : 1085;# Exp.:  0;CO2 after Exp.: 1085;RefRe: R mBar 15.3   Pos 100.0;VM1 aftr Trfr.:   62;PC (63105);Init int: 4825.15;PressAdj: L: 3928.6  R: 3720.9 ( Master Capilla</t>
  </si>
  <si>
    <t>2021/02/16 05:08:30</t>
  </si>
  <si>
    <t xml:space="preserve"> Acid: 72.2 (°C); LeakRate (µBar/Min):  147 ;  0 xtra drops; P no Acid :   64;Total CO2 : 1165;# Exp.:  0;CO2 after Exp.: 1165;RefRe skipped: L mBar 1.2   Pos 100.0;RefRe skipped: R mBar 42.5   Pos 25.9;VM1 aftr Trfr.:   59;PC (63105);Init int: 7772.40;Pr</t>
  </si>
  <si>
    <t>2021/02/16 05:36:32</t>
  </si>
  <si>
    <t xml:space="preserve"> Acid: 72.3 (°C); LeakRate (µBar/Min):  190 ;  0 xtra drops; P no Acid :   64;Total CO2 : 1134;# Exp.:  0;CO2 after Exp.: 1134;RefRe skipped: L mBar 1.2   Pos 100.0;RefRe skipped: R mBar 59.9   Pos 12.5;VM1 aftr Trfr.:   62;PC (63105);Init int: 6402.96;Pr</t>
  </si>
  <si>
    <t>2021/02/16 06:04:44</t>
  </si>
  <si>
    <t xml:space="preserve"> Acid: 72.3 (°C); LeakRate (µBar/Min):  103 ;  0 xtra drops; P no Acid :   62;Total CO2 : 1126;# Exp.:  0;CO2 after Exp.: 1124;RefRe: R mBar 15.1   Pos 100.0;VM1 aftr Trfr.:   59;PC (63105);Init int: 6015.80;PressAdj: L: 4850.6  R: 4580.6 ( Master Capilla</t>
  </si>
  <si>
    <t>2021/02/16 06:33:04</t>
  </si>
  <si>
    <t xml:space="preserve"> Acid: 72.3 (°C); LeakRate (µBar/Min):  298 ;  0 xtra drops; P no Acid :   64;Total CO2 : 1100;# Exp.:  0;CO2 after Exp.: 1100;RefRe skipped: L mBar 1.2   Pos 100.0;RefRe skipped: R mBar 49.8   Pos 19.6;VM1 aftr Trfr.:   59;PC (63105);Init int: 5293.18;Pr</t>
  </si>
  <si>
    <t>2021/02/16 06:58:17</t>
  </si>
  <si>
    <t xml:space="preserve"> Acid: 72.3 (°C); LeakRate (µBar/Min):  137 ;  0 xtra drops; P no Acid :   62;Total CO2 : 1117;# Exp.:  0;CO2 after Exp.: 1117;RefRe skipped: L mBar 1.2   Pos 100.0;RefRe skipped: R mBar 45.6   Pos 21.1;VM1 aftr Trfr.:   57;PC (63110);Init int: 5952.32;Pr</t>
  </si>
  <si>
    <t>2021/02/16 07:28:59</t>
  </si>
  <si>
    <t xml:space="preserve"> Acid: 72.3 (°C); LeakRate (µBar/Min):  147 ;  0 xtra drops; P no Acid :   62;Total CO2 : 1068;# Exp.:  0;CO2 after Exp.: 1068;RefRe: R mBar 15.1   Pos 100.0;VM1 aftr Trfr.:   59;PC (63105);Init int: 4605.49;PressAdj: L: 3786.2  R: 3586.1 ( Master Capilla</t>
  </si>
  <si>
    <t>2021/02/16 08:09:01</t>
  </si>
  <si>
    <t xml:space="preserve"> Acid: 72.3 (°C); LeakRate (µBar/Min):  137 ;  0 xtra drops; P no Acid :   62;Total CO2 : 1214;# Exp.:  0;CO2 after Exp.: 1214;RefRe skipped: L mBar 1.3   Pos 100.0;RefRe skipped: R mBar 41.2   Pos 27.0;VM1 aftr Trfr.:   59;PC (63110);Init int: 12207.72;P</t>
  </si>
  <si>
    <t>2021/02/16 08:33:23</t>
  </si>
  <si>
    <t xml:space="preserve"> Acid: 72.4 (°C); LeakRate (µBar/Min):  347 ;  0 xtra drops; P no Acid :   62; P gases:  106;Total CO2 : 1161;# Exp.:  0;CO2 after Exp.: 1161;RefRe skipped: L mBar 1.3   Pos 100.0;RefRe skipped: R mBar 39.5   Pos 25.8;VM1 aftr Trfr.:   59;PC (63105);Init</t>
  </si>
  <si>
    <t>2021/02/16 09:16:00</t>
  </si>
  <si>
    <t xml:space="preserve"> Acid: 72.3 (°C); LeakRate (µBar/Min):  171 ;  0 xtra drops; P no Acid :   62;Total CO2 : 1214;# Exp.:  0;CO2 after Exp.: 1214;RefRe: R mBar 15.1   Pos 100.0;VM1 aftr Trfr.:   59;PC (63110);Init int: 12514.37;PressAdj: L: 3837.7  R: 3467.7 ( Master Capill</t>
  </si>
  <si>
    <t>2021/02/16 09:40:31</t>
  </si>
  <si>
    <t xml:space="preserve"> Acid: 72.3 (°C); LeakRate (µBar/Min):  156 ;  0 xtra drops; P no Acid :   62; P gases:  111;Total CO2 : 1175;# Exp.:  0;CO2 after Exp.: 1175;RefRe skipped: L mBar 1.2   Pos 100.0;RefRe skipped: R mBar 39.9   Pos 26.8;VM1 aftr Trfr.:   59;PC (63105);Init</t>
  </si>
  <si>
    <t>d13C CO2 VPDB</t>
  </si>
  <si>
    <t>d18O CO2 VSMOW</t>
  </si>
  <si>
    <t>d18O CO2 VPDB</t>
  </si>
  <si>
    <t>d13C ETF VPDB</t>
  </si>
  <si>
    <t>MEASURED</t>
  </si>
  <si>
    <t>ACCEPTED</t>
  </si>
  <si>
    <t>d18O AC VSMOW</t>
  </si>
  <si>
    <t>d18O AC,ETF,WC VSMOW</t>
  </si>
  <si>
    <t>SLOPE</t>
  </si>
  <si>
    <t>60</t>
  </si>
  <si>
    <t>2021/02/24 14:23:29</t>
  </si>
  <si>
    <t xml:space="preserve"> Acid: 72.3 (°C); LeakRate (µBar/Min):  166 ;  0 xtra drops; P no Acid :   86;Total CO2 : 1248;# Exp.:  0;CO2 after Exp.: 1248;RefRe skipped: L mBar -0.1   Pos 100.0;RefRe skipped: R mBar 50.8   Pos 17.5;VM1 aftr Trfr.:   74;PC (63181);Init int: 6994.52;P</t>
  </si>
  <si>
    <t>2021/02/24 14:50:11</t>
  </si>
  <si>
    <t>80</t>
  </si>
  <si>
    <t xml:space="preserve"> Acid: 72.4 (°C); LeakRate (µBar/Min):  151 ;  0 xtra drops; P no Acid :   79;Total CO2 : 1253;# Exp.:  0;CO2 after Exp.: 1253;RefRe skipped: L mBar -0.1   Pos 100.0;RefRe skipped: R mBar 55.7   Pos 13.1;VM1 aftr Trfr.:   74;PC (63181);Init int: 7821.54;P</t>
  </si>
  <si>
    <t>2021/02/24 15:20:55</t>
  </si>
  <si>
    <t>100</t>
  </si>
  <si>
    <t xml:space="preserve"> Acid: 72.4 (°C); LeakRate (µBar/Min):  215 ;  0 xtra drops; P no Acid :   89;Total CO2 : 1263;# Exp.:  0;CO2 after Exp.: 1263;RefRe: R mBar 14.7   Pos 100.0;VM1 aftr Trfr.:   76;PC (63181);Init int: 7463.33;PressAdj: L: 5921.7  R: 5584.0 ( Master Capilla</t>
  </si>
  <si>
    <t>2021/02/24 15:47:20</t>
  </si>
  <si>
    <t>120</t>
  </si>
  <si>
    <t xml:space="preserve"> Acid: 72.3 (°C); LeakRate (µBar/Min):  195 ;  0 xtra drops; P no Acid :   79;Total CO2 : 1285;# Exp.:  0;CO2 after Exp.: 1285;RefRe skipped: L mBar -0.1   Pos 100.0;RefRe skipped: R mBar 57.3   Pos 13.9;VM1 aftr Trfr.:   74;PC (63176);Init int: 9843.09;P</t>
  </si>
  <si>
    <t>2021/02/24 16:15:25</t>
  </si>
  <si>
    <t>150</t>
  </si>
  <si>
    <t xml:space="preserve"> Acid: 72.3 (°C); LeakRate (µBar/Min):  176 ;  0 xtra drops; P no Acid :   89;Total CO2 : 1251;# Exp.:  0;CO2 after Exp.: 1251;RefRe skipped: L mBar -0.1   Pos 100.0;RefRe skipped: R mBar 69.0   Pos 7.6;VM1 aftr Trfr.:   76;PC (63181);Init int: 6875.25;Pr</t>
  </si>
  <si>
    <t>2021/02/24 16:44:36</t>
  </si>
  <si>
    <t xml:space="preserve"> Acid: 72.3 (°C); LeakRate (µBar/Min):  186 ;  0 xtra drops; P no Acid :   79;Total CO2 : 1168;# Exp.:  0;CO2 after Exp.: 1168;RefRe: R mBar 14.6   Pos 100.0;VM1 aftr Trfr.:   74;PC (63181);Init int: 4816.65;PressAdj: L: 3957.6  R: 3750.4 ( Master Capilla</t>
  </si>
  <si>
    <t>2021/02/24 17:12:36</t>
  </si>
  <si>
    <t>110</t>
  </si>
  <si>
    <t xml:space="preserve"> Acid: 72.3 (°C); LeakRate (µBar/Min):  190 ;  0 xtra drops; P no Acid :   89;Total CO2 : 1143;# Exp.:  0;CO2 after Exp.: 1143;RefRe skipped: L mBar -0.1   Pos 100.0;RefRe skipped: R mBar 42.0   Pos 24.7;VM1 aftr Trfr.:   76;PC (63181);Init int: 3994.29;P</t>
  </si>
  <si>
    <t>2021/02/24 17:39:26</t>
  </si>
  <si>
    <t xml:space="preserve"> Acid: 72.3 (°C); LeakRate (µBar/Min):  166 ;  0 xtra drops; P no Acid :   79;Total CO2 : 1200;# Exp.:  0;CO2 after Exp.: 1200;RefRe skipped: L mBar -0.1   Pos 100.0;RefRe skipped: R mBar 36.2   Pos 29.4;VM1 aftr Trfr.:   79;PC (63181);Init int: 5706.78;P</t>
  </si>
  <si>
    <t>2021/02/24 18:10:23</t>
  </si>
  <si>
    <t xml:space="preserve"> Acid: 72.2 (°C); LeakRate (µBar/Min):  181 ;  0 xtra drops; P no Acid :   86;Total CO2 : 1153;# Exp.:  0;CO2 after Exp.: 1153;RefRe: R mBar 14.6   Pos 100.0;VM1 aftr Trfr.:   76;PC (63181);Init int: 4246.67;PressAdj: L: 3508.9  R: 3327.8 ( Master Capilla</t>
  </si>
  <si>
    <t>2021/02/24 18:37:15</t>
  </si>
  <si>
    <t xml:space="preserve"> Acid: 72.3 (°C); LeakRate (µBar/Min):  376 ;  0 xtra drops; P no Acid :   79;Total CO2 : 1200;# Exp.:  0;CO2 after Exp.: 1200;RefRe skipped: L mBar -0.1   Pos 100.0;RefRe skipped: R mBar 38.4   Pos 28.6;VM1 aftr Trfr.:   74;PC (63181);Init int: 5663.76;P</t>
  </si>
  <si>
    <t>2021/02/24 19:05:35</t>
  </si>
  <si>
    <t>160</t>
  </si>
  <si>
    <t xml:space="preserve"> Acid: 72.3 (°C); LeakRate (µBar/Min):  283 ;  0 xtra drops; P no Acid :   89;Total CO2 : 1222;# Exp.:  0;CO2 after Exp.: 1222;RefRe skipped: L mBar -0.1   Pos 100.0;RefRe skipped: R mBar 47.5   Pos 18.5;VM1 aftr Trfr.:   76;PC (63181);Init int: 5785.41;P</t>
  </si>
  <si>
    <t>90</t>
  </si>
  <si>
    <t>2021/02/24 21:54:22</t>
  </si>
  <si>
    <t xml:space="preserve"> Acid: 72.3 (°C); LeakRate (µBar/Min):  176 ;  0 xtra drops; P no Acid :   86;Total CO2 : 1305;# Exp.:  0;CO2 after Exp.: 1305;RefRe skipped: L mBar -0.1   Pos 100.0;RefRe skipped: R mBar 31.8   Pos 35.8;VM1 aftr Trfr.:   76;PC (63181);Init int: 9985.40;P</t>
  </si>
  <si>
    <t>2021/02/24 22:26:33</t>
  </si>
  <si>
    <t xml:space="preserve"> Acid: 72.4 (°C); LeakRate (µBar/Min):  147 ;  0 xtra drops; P no Acid :   79;Total CO2 : 1339;# Exp.:  0;CO2 after Exp.: 1339;RefRe: R mBar 14.5   Pos 100.0;VM1 aftr Trfr.:   76;PC (63181);Init int: 14774.67;PressAdj: L: 9381.6  R: 8704.7 ( Master Capill</t>
  </si>
  <si>
    <t>2021/02/24 22:54:17</t>
  </si>
  <si>
    <t xml:space="preserve"> Acid: 72.2 (°C); LeakRate (µBar/Min):  176 ;  0 xtra drops; P no Acid :   86;Total CO2 : 1363;# Exp.:  1;CO2 after Exp.: 1236;RefRe skipped: L mBar -0.1   Pos 100.0;RefRe skipped: R mBar 77.0   Pos 1.9;VM1 aftr Trfr.:   76;PC (63181);Init int: 6352.85;Pr</t>
  </si>
  <si>
    <t>130</t>
  </si>
  <si>
    <t>170</t>
  </si>
  <si>
    <t>70</t>
  </si>
  <si>
    <t>140</t>
  </si>
  <si>
    <t>180</t>
  </si>
  <si>
    <t>AVG d13C ETF VPDB</t>
  </si>
  <si>
    <t>SD d13C ETF VPDB</t>
  </si>
  <si>
    <t>AVG d18O AC,ETF,WC VSMOW</t>
  </si>
  <si>
    <t>SD d18O AC,ETF,WC VSMOW</t>
  </si>
  <si>
    <t>INTERCEPT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</si>
</sst>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6"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0"/>
      <name val="MS Sans Serif"/>
    </font>
    <font>
      <sz val="12"/>
      <name val="Calibri"/>
      <family val="2"/>
    </font>
    <font>
      <b/>
      <sz val="12"/>
      <color rgb="FF000000"/>
      <name val="Calibri"/>
      <family val="2"/>
    </font>
    <font>
      <sz val="12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pivotButton="1"/>
    <xf numFmtId="1" fontId="0" fillId="0" borderId="2" xfId="0" applyNumberFormat="1" applyBorder="1" applyAlignment="1">
      <alignment horizontal="left"/>
    </xf>
    <xf numFmtId="2" fontId="0" fillId="0" borderId="3" xfId="0" applyNumberFormat="1" applyBorder="1" applyAlignment="1">
      <alignment horizontal="left"/>
    </xf>
    <xf numFmtId="0" fontId="0" fillId="0" borderId="4" xfId="0" applyBorder="1"/>
    <xf numFmtId="0" fontId="0" fillId="0" borderId="6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2" fontId="0" fillId="0" borderId="4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2" fontId="0" fillId="0" borderId="6" xfId="0" applyNumberFormat="1" applyBorder="1" applyAlignment="1">
      <alignment horizontal="left"/>
    </xf>
    <xf numFmtId="2" fontId="0" fillId="0" borderId="7" xfId="0" applyNumberForma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1" fontId="1" fillId="0" borderId="7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64" fontId="0" fillId="0" borderId="5" xfId="0" applyNumberFormat="1" applyBorder="1" applyAlignment="1">
      <alignment horizontal="left"/>
    </xf>
    <xf numFmtId="164" fontId="0" fillId="0" borderId="8" xfId="0" applyNumberFormat="1" applyBorder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0" applyNumberFormat="1" applyAlignment="1">
      <alignment horizontal="left"/>
    </xf>
    <xf numFmtId="0" fontId="1" fillId="3" borderId="0" xfId="0" applyFont="1" applyFill="1" applyAlignment="1">
      <alignment horizontal="left"/>
    </xf>
    <xf numFmtId="1" fontId="1" fillId="3" borderId="0" xfId="0" applyNumberFormat="1" applyFont="1" applyFill="1" applyAlignment="1">
      <alignment horizontal="left"/>
    </xf>
    <xf numFmtId="2" fontId="1" fillId="3" borderId="0" xfId="0" applyNumberFormat="1" applyFont="1" applyFill="1" applyAlignment="1">
      <alignment horizontal="left"/>
    </xf>
    <xf numFmtId="22" fontId="0" fillId="0" borderId="0" xfId="0" applyNumberFormat="1" applyAlignment="1">
      <alignment horizontal="left"/>
    </xf>
    <xf numFmtId="0" fontId="0" fillId="0" borderId="0" xfId="0" quotePrefix="1"/>
    <xf numFmtId="0" fontId="0" fillId="0" borderId="0" xfId="0" quotePrefix="1" applyAlignment="1">
      <alignment horizontal="left"/>
    </xf>
    <xf numFmtId="0" fontId="3" fillId="0" borderId="0" xfId="0" applyFont="1" applyAlignment="1">
      <alignment horizontal="left"/>
    </xf>
    <xf numFmtId="0" fontId="1" fillId="4" borderId="0" xfId="0" applyFont="1" applyFill="1" applyAlignment="1">
      <alignment horizontal="left"/>
    </xf>
    <xf numFmtId="0" fontId="0" fillId="0" borderId="0" xfId="0" quotePrefix="1" applyNumberFormat="1" applyAlignment="1">
      <alignment horizontal="left"/>
    </xf>
    <xf numFmtId="0" fontId="1" fillId="5" borderId="0" xfId="0" applyFont="1" applyFill="1" applyAlignment="1">
      <alignment horizontal="left"/>
    </xf>
    <xf numFmtId="2" fontId="0" fillId="0" borderId="0" xfId="0" quotePrefix="1" applyNumberFormat="1" applyAlignment="1">
      <alignment horizontal="left"/>
    </xf>
    <xf numFmtId="2" fontId="1" fillId="5" borderId="0" xfId="0" applyNumberFormat="1" applyFont="1" applyFill="1" applyAlignment="1">
      <alignment horizontal="left"/>
    </xf>
    <xf numFmtId="2" fontId="1" fillId="0" borderId="0" xfId="0" applyNumberFormat="1" applyFont="1" applyBorder="1" applyAlignment="1">
      <alignment horizontal="left"/>
    </xf>
    <xf numFmtId="2" fontId="1" fillId="0" borderId="7" xfId="0" applyNumberFormat="1" applyFont="1" applyBorder="1" applyAlignment="1">
      <alignment horizontal="left"/>
    </xf>
    <xf numFmtId="1" fontId="0" fillId="0" borderId="0" xfId="0" quotePrefix="1" applyNumberFormat="1" applyAlignment="1">
      <alignment horizontal="left"/>
    </xf>
    <xf numFmtId="0" fontId="0" fillId="0" borderId="0" xfId="0" quotePrefix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quotePrefix="1" applyNumberFormat="1" applyBorder="1" applyAlignment="1">
      <alignment horizontal="left"/>
    </xf>
    <xf numFmtId="1" fontId="0" fillId="0" borderId="0" xfId="0" quotePrefix="1" applyNumberForma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0" xfId="0" applyNumberFormat="1" applyFont="1" applyAlignment="1">
      <alignment horizontal="left"/>
    </xf>
    <xf numFmtId="2" fontId="0" fillId="0" borderId="0" xfId="0" applyNumberFormat="1"/>
    <xf numFmtId="165" fontId="0" fillId="0" borderId="0" xfId="0" applyNumberFormat="1" applyAlignment="1">
      <alignment horizontal="left"/>
    </xf>
    <xf numFmtId="0" fontId="4" fillId="0" borderId="2" xfId="0" applyFont="1" applyBorder="1" applyAlignment="1">
      <alignment horizontal="left"/>
    </xf>
    <xf numFmtId="2" fontId="4" fillId="0" borderId="0" xfId="0" applyNumberFormat="1" applyFont="1" applyAlignment="1">
      <alignment horizontal="left"/>
    </xf>
    <xf numFmtId="2" fontId="4" fillId="0" borderId="7" xfId="0" applyNumberFormat="1" applyFont="1" applyBorder="1" applyAlignment="1">
      <alignment horizontal="left"/>
    </xf>
    <xf numFmtId="2" fontId="0" fillId="0" borderId="0" xfId="0" quotePrefix="1" applyNumberForma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2" fontId="5" fillId="0" borderId="0" xfId="0" applyNumberFormat="1" applyFont="1"/>
    <xf numFmtId="0" fontId="5" fillId="0" borderId="0" xfId="0" applyFont="1"/>
  </cellXfs>
  <cellStyles count="2">
    <cellStyle name="Normal" xfId="0" builtinId="0"/>
    <cellStyle name="Normal 2" xfId="1" xr:uid="{902245FD-8EE4-8349-A242-37D63C6CF76B}"/>
  </cellStyles>
  <dxfs count="12">
    <dxf>
      <alignment horizontal="left"/>
    </dxf>
    <dxf>
      <numFmt numFmtId="2" formatCode="0.00"/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numFmt numFmtId="2" formatCode="0.00"/>
    </dxf>
    <dxf>
      <alignment horizontal="left"/>
    </dxf>
  </dxfs>
  <tableStyles count="0" defaultTableStyle="TableStyleMedium2" defaultPivotStyle="PivotStyleLight16"/>
  <colors>
    <mruColors>
      <color rgb="FFC892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Bajnai" refreshedDate="44495.703344560185" createdVersion="6" refreshedVersion="7" minRefreshableVersion="3" recordCount="105" xr:uid="{4D11B16D-981E-DE4C-A542-AF73F0AF59BF}">
  <cacheSource type="worksheet">
    <worksheetSource ref="A1:D106" sheet="Summary"/>
  </cacheSource>
  <cacheFields count="4">
    <cacheField name="Time" numFmtId="0">
      <sharedItems/>
    </cacheField>
    <cacheField name="Sample" numFmtId="0">
      <sharedItems count="25">
        <s v="S2-20-810"/>
        <s v="S2-40-811"/>
        <s v="S1-20-819"/>
        <s v="NBS 18"/>
        <s v="NBS 19"/>
        <s v="S1-40-101a"/>
        <s v="S1-40-101b"/>
        <s v="Carrara"/>
        <s v="S2-40-102"/>
        <s v="S2-60-105"/>
        <s v="S1-60-105"/>
        <s v="S1-60-106"/>
        <s v="S2-60-106"/>
        <s v="S1-20-107"/>
        <s v="S2-20-107"/>
        <s v="S2-20-1130"/>
        <s v="S2-80-1203"/>
        <s v="S2-1-1203"/>
        <s v="S1-1-1207"/>
        <s v="S2-1-1207"/>
        <s v="S1-80-1208"/>
        <s v="S2-80-1208"/>
        <s v="S2-80-0210"/>
        <s v="S2-40-0211a"/>
        <s v="S2-40-0211b"/>
      </sharedItems>
    </cacheField>
    <cacheField name="d13C ETF VPDB" numFmtId="2">
      <sharedItems containsSemiMixedTypes="0" containsString="0" containsNumber="1" minValue="-5.9212618568554181" maxValue="2.0222090879514156"/>
    </cacheField>
    <cacheField name="d18O AC,ETF,WC VSMOW" numFmtId="2">
      <sharedItems containsSemiMixedTypes="0" containsString="0" containsNumber="1" minValue="0.43402858142141487" maxValue="29.3365309153398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">
  <r>
    <s v="2020/09/08 18:07:36"/>
    <x v="0"/>
    <n v="-4.5249075739049127"/>
    <n v="7.7565005052587841"/>
  </r>
  <r>
    <s v="2020/09/08 18:38:39"/>
    <x v="1"/>
    <n v="-5.0845910954470259"/>
    <n v="7.4030101600546496"/>
  </r>
  <r>
    <s v="2020/09/08 19:33:03"/>
    <x v="2"/>
    <n v="-4.90437099906495"/>
    <n v="0.97327270938282795"/>
  </r>
  <r>
    <s v="2020/09/08 21:00:15"/>
    <x v="3"/>
    <n v="-5.0415385168668632"/>
    <n v="7.2386716685410555"/>
  </r>
  <r>
    <s v="2020/09/08 21:30:02"/>
    <x v="4"/>
    <n v="1.9419902179385742"/>
    <n v="28.646433584615352"/>
  </r>
  <r>
    <s v="2020/09/08 21:58:32"/>
    <x v="0"/>
    <n v="-4.5038818959936711"/>
    <n v="7.2694286264232977"/>
  </r>
  <r>
    <s v="2020/09/08 22:25:27"/>
    <x v="1"/>
    <n v="-5.3128698841976556"/>
    <n v="7.1594749380719884"/>
  </r>
  <r>
    <s v="2020/09/08 23:24:09"/>
    <x v="2"/>
    <n v="-5.0525519672013237"/>
    <n v="0.79687512357193224"/>
  </r>
  <r>
    <s v="2020/09/09 00:53:05"/>
    <x v="3"/>
    <n v="-4.9784614831331364"/>
    <n v="7.1613283314589458"/>
  </r>
  <r>
    <s v="2020/09/09 01:20:06"/>
    <x v="4"/>
    <n v="1.9580097820614255"/>
    <n v="28.653566415384649"/>
  </r>
  <r>
    <s v="2020/10/14 14:56:40"/>
    <x v="3"/>
    <n v="-4.9549841908594425"/>
    <n v="7.2273525869601523"/>
  </r>
  <r>
    <s v="2020/10/14 15:34:27"/>
    <x v="4"/>
    <n v="1.9630037367059499"/>
    <n v="28.670767704914166"/>
  </r>
  <r>
    <s v="2020/10/14 16:15:00"/>
    <x v="3"/>
    <n v="-5.065015809140557"/>
    <n v="7.1726474130398508"/>
  </r>
  <r>
    <s v="2020/10/14 16:52:28"/>
    <x v="4"/>
    <n v="1.9369962632940496"/>
    <n v="28.629232295085835"/>
  </r>
  <r>
    <s v="2020/10/14 17:30:09"/>
    <x v="0"/>
    <n v="-4.5538689278528315"/>
    <n v="7.4879894679670409"/>
  </r>
  <r>
    <s v="2020/10/14 18:00:15"/>
    <x v="1"/>
    <n v="-5.3210893935038799"/>
    <n v="7.1445625428011814"/>
  </r>
  <r>
    <s v="2020/10/14 18:25:06"/>
    <x v="2"/>
    <n v="-5.0770192584075886"/>
    <n v="1.0692490613266712"/>
  </r>
  <r>
    <s v="2020/10/14 18:56:48"/>
    <x v="2"/>
    <n v="-5.0360074734118996"/>
    <n v="0.97199541880171636"/>
  </r>
  <r>
    <s v="2020/10/14 20:21:32"/>
    <x v="5"/>
    <n v="-5.1110290313308422"/>
    <n v="1.1139351054531532"/>
  </r>
  <r>
    <s v="2020/10/14 20:54:32"/>
    <x v="6"/>
    <n v="-5.1340356424259843"/>
    <n v="0.83635781894309447"/>
  </r>
  <r>
    <s v="2020/10/14 21:25:48"/>
    <x v="7"/>
    <n v="1.920991664271342"/>
    <n v="29.173306668343475"/>
  </r>
  <r>
    <s v="2020/10/14 22:21:14"/>
    <x v="8"/>
    <n v="-5.9212618568554181"/>
    <n v="6.5793710934888194"/>
  </r>
  <r>
    <s v="2020/10/14 22:51:44"/>
    <x v="9"/>
    <n v="-4.7479246910031616"/>
    <n v="7.1547867823126596"/>
  </r>
  <r>
    <s v="2020/10/14 23:20:57"/>
    <x v="10"/>
    <n v="-4.7619287151480307"/>
    <n v="0.92055176400418248"/>
  </r>
  <r>
    <s v="2020/10/14 23:52:26"/>
    <x v="11"/>
    <n v="-4.5818769761425697"/>
    <n v="0.86674949264850887"/>
  </r>
  <r>
    <s v="2020/10/15 00:19:58"/>
    <x v="12"/>
    <n v="-4.7549267030755962"/>
    <n v="7.0453767569728525"/>
  </r>
  <r>
    <s v="2020/10/15 00:49:53"/>
    <x v="13"/>
    <n v="-4.7759327392928999"/>
    <n v="0.73302612834443814"/>
  </r>
  <r>
    <s v="2020/10/15 01:20:22"/>
    <x v="14"/>
    <n v="-4.7879361885599314"/>
    <n v="6.6886860934658641"/>
  </r>
  <r>
    <s v="2020/12/09 14:51:27"/>
    <x v="3"/>
    <n v="-4.9796069868995634"/>
    <n v="7.2019668717308392"/>
  </r>
  <r>
    <s v="2020/12/09 15:32:36"/>
    <x v="4"/>
    <n v="2.0008211038728607"/>
    <n v="28.663675515164918"/>
  </r>
  <r>
    <s v="2020/12/09 15:59:32"/>
    <x v="3"/>
    <n v="-5.0533474121268531"/>
    <n v="7.1310160222410994"/>
  </r>
  <r>
    <s v="2020/12/09 16:25:51"/>
    <x v="4"/>
    <n v="1.8951929271959334"/>
    <n v="28.604781727252476"/>
  </r>
  <r>
    <s v="2020/12/09 17:24:42"/>
    <x v="5"/>
    <n v="-4.8769682869210396"/>
    <n v="1.4565436061310699"/>
  </r>
  <r>
    <s v="2020/12/09 17:52:11"/>
    <x v="6"/>
    <n v="-5.0623158422220627"/>
    <n v="0.91736239647783524"/>
  </r>
  <r>
    <s v="2020/12/09 18:20:10"/>
    <x v="9"/>
    <n v="-4.7374593743288713"/>
    <n v="7.2095897052927187"/>
  </r>
  <r>
    <s v="2020/12/09 18:51:32"/>
    <x v="10"/>
    <n v="-4.6069188918319135"/>
    <n v="1.1417673820397283"/>
  </r>
  <r>
    <s v="2020/12/09 19:18:46"/>
    <x v="11"/>
    <n v="-4.4833538549645651"/>
    <n v="1.042257478939917"/>
  </r>
  <r>
    <s v="2020/12/09 19:46:41"/>
    <x v="12"/>
    <n v="-4.6677049180327872"/>
    <n v="7.197531109517846"/>
  </r>
  <r>
    <s v="2020/12/09 20:15:45"/>
    <x v="13"/>
    <n v="-4.62884172095354"/>
    <n v="1.0492227334772999"/>
  </r>
  <r>
    <s v="2020/12/09 20:43:44"/>
    <x v="14"/>
    <n v="-4.6906242393872146"/>
    <n v="7.0747915025754837"/>
  </r>
  <r>
    <s v="2020/12/09 21:41:55"/>
    <x v="3"/>
    <n v="-5.0344140597036295"/>
    <n v="7.361386263149134"/>
  </r>
  <r>
    <s v="2020/12/09 22:09:32"/>
    <x v="15"/>
    <n v="-4.6587364879375759"/>
    <n v="6.562899774253542"/>
  </r>
  <r>
    <s v="2020/12/09 22:37:13"/>
    <x v="16"/>
    <n v="-5.1878738635550148"/>
    <n v="7.2208855426555258"/>
  </r>
  <r>
    <s v="2020/12/09 23:06:52"/>
    <x v="17"/>
    <n v="-4.6158873219271248"/>
    <n v="6.3629910732590806"/>
  </r>
  <r>
    <s v="2020/12/09 23:34:31"/>
    <x v="18"/>
    <n v="-4.5650662180542634"/>
    <n v="0.51207077130952339"/>
  </r>
  <r>
    <s v="2020/12/10 00:01:58"/>
    <x v="19"/>
    <n v="-4.598946953969504"/>
    <n v="6.1365552733482556"/>
  </r>
  <r>
    <s v="2020/12/10 00:32:46"/>
    <x v="20"/>
    <n v="-4.528196005440619"/>
    <n v="1.457559013305705"/>
  </r>
  <r>
    <s v="2020/12/10 00:59:07"/>
    <x v="21"/>
    <n v="-5.484828548929773"/>
    <n v="6.8676484389799075"/>
  </r>
  <r>
    <s v="2020/12/10 01:56:25"/>
    <x v="15"/>
    <n v="-4.6447855966783598"/>
    <n v="6.5589646579353618"/>
  </r>
  <r>
    <s v="2020/12/10 02:24:59"/>
    <x v="16"/>
    <n v="-5.1201123917245326"/>
    <n v="7.3347357392445334"/>
  </r>
  <r>
    <s v="2020/12/10 02:52:04"/>
    <x v="4"/>
    <n v="1.9888631970792465"/>
    <n v="28.681002486408687"/>
  </r>
  <r>
    <s v="2020/12/10 03:22:34"/>
    <x v="17"/>
    <n v="-4.6019364306679078"/>
    <n v="6.4867440140218475"/>
  </r>
  <r>
    <s v="2020/12/10 03:49:15"/>
    <x v="18"/>
    <n v="-4.5620767413558596"/>
    <n v="0.43402858142141487"/>
  </r>
  <r>
    <s v="2020/12/10 04:17:09"/>
    <x v="19"/>
    <n v="-4.5680556947526672"/>
    <n v="6.122211775046039"/>
  </r>
  <r>
    <s v="2020/12/10 04:46:14"/>
    <x v="20"/>
    <n v="-4.5899785238742927"/>
    <n v="1.3448488169374408"/>
  </r>
  <r>
    <s v="2020/12/10 05:14:30"/>
    <x v="21"/>
    <n v="-5.3074529314911594"/>
    <n v="6.8076136171313966"/>
  </r>
  <r>
    <s v="2020/12/10 06:12:52"/>
    <x v="4"/>
    <n v="1.9151227718519575"/>
    <n v="28.650540271173917"/>
  </r>
  <r>
    <s v="2020/12/10 06:53:49"/>
    <x v="3"/>
    <n v="-4.9726315412699549"/>
    <n v="7.1056308428789423"/>
  </r>
  <r>
    <s v="2021/02/15 17:49:00"/>
    <x v="3"/>
    <n v="-5.0900086758486065"/>
    <n v="7.0764270264904328"/>
  </r>
  <r>
    <s v="2021/02/15 18:28:33"/>
    <x v="4"/>
    <n v="2.0222090879514156"/>
    <n v="28.822317145655163"/>
  </r>
  <r>
    <s v="2021/02/15 18:56:03"/>
    <x v="3"/>
    <n v="-5.0437143476846327"/>
    <n v="7.2380503043911366"/>
  </r>
  <r>
    <s v="2021/02/15 19:21:30"/>
    <x v="4"/>
    <n v="1.9356588222535522"/>
    <n v="28.594323829034821"/>
  </r>
  <r>
    <s v="2021/02/15 19:48:53"/>
    <x v="18"/>
    <n v="-4.5807710660448979"/>
    <n v="0.81214545854969167"/>
  </r>
  <r>
    <s v="2021/02/15 20:17:27"/>
    <x v="13"/>
    <n v="-4.7266988396052501"/>
    <n v="0.93024734216122473"/>
  </r>
  <r>
    <s v="2021/02/15 20:45:13"/>
    <x v="5"/>
    <n v="-5.0789382930267877"/>
    <n v="1.4025113754633989"/>
  </r>
  <r>
    <s v="2021/02/15 21:11:51"/>
    <x v="6"/>
    <n v="-5.0910150742869558"/>
    <n v="0.83148973258956826"/>
  </r>
  <r>
    <s v="2021/02/15 21:42:02"/>
    <x v="10"/>
    <n v="-4.7206604489751669"/>
    <n v="1.1846331274146682"/>
  </r>
  <r>
    <s v="2021/02/15 22:09:47"/>
    <x v="11"/>
    <n v="-4.5737262769764673"/>
    <n v="1.0563496729560191"/>
  </r>
  <r>
    <s v="2021/02/15 22:36:46"/>
    <x v="20"/>
    <n v="-4.6693341286194556"/>
    <n v="1.5034487255513997"/>
  </r>
  <r>
    <s v="2021/02/15 23:07:38"/>
    <x v="17"/>
    <n v="-4.6743661208111931"/>
    <n v="6.5136157018625909"/>
  </r>
  <r>
    <s v="2021/02/15 23:33:43"/>
    <x v="19"/>
    <n v="-4.6904684958247476"/>
    <n v="6.3140642433466656"/>
  </r>
  <r>
    <s v="2021/02/16 00:02:39"/>
    <x v="14"/>
    <n v="-4.7780251599609596"/>
    <n v="7.4542324334181123"/>
  </r>
  <r>
    <s v="2021/02/16 00:30:18"/>
    <x v="15"/>
    <n v="-4.6663149333044149"/>
    <n v="6.7528738281445193"/>
  </r>
  <r>
    <s v="2021/02/16 00:58:53"/>
    <x v="9"/>
    <n v="-4.7609163865090558"/>
    <n v="7.3260752115346941"/>
  </r>
  <r>
    <s v="2021/02/16 01:24:33"/>
    <x v="12"/>
    <n v="-4.6904684958247476"/>
    <n v="7.315894014671632"/>
  </r>
  <r>
    <s v="2021/02/16 02:21:04"/>
    <x v="16"/>
    <n v="-5.1644821602863029"/>
    <n v="7.4155437725496567"/>
  </r>
  <r>
    <s v="2021/02/16 02:49:39"/>
    <x v="22"/>
    <n v="-4.641154972345733"/>
    <n v="7.1275418727050193"/>
  </r>
  <r>
    <s v="2021/02/16 03:18:17"/>
    <x v="23"/>
    <n v="-4.7760123630842646"/>
    <n v="6.9035555417177417"/>
  </r>
  <r>
    <s v="2021/02/16 03:47:05"/>
    <x v="24"/>
    <n v="-4.7619227849474033"/>
    <n v="6.7905442565377969"/>
  </r>
  <r>
    <s v="2021/02/16 04:12:38"/>
    <x v="7"/>
    <n v="1.991010736362651"/>
    <n v="29.336530915339836"/>
  </r>
  <r>
    <s v="2021/02/16 04:43:19"/>
    <x v="22"/>
    <n v="-4.6371293785923449"/>
    <n v="7.307749057181181"/>
  </r>
  <r>
    <s v="2021/02/16 05:08:30"/>
    <x v="23"/>
    <n v="-4.7116028630300413"/>
    <n v="6.9403335035491205"/>
  </r>
  <r>
    <s v="2021/02/16 05:36:32"/>
    <x v="24"/>
    <n v="-4.7377692224270707"/>
    <n v="6.8485770786572004"/>
  </r>
  <r>
    <s v="2021/02/16 06:04:44"/>
    <x v="16"/>
    <n v="-5.230904457217223"/>
    <n v="7.4227965817337376"/>
  </r>
  <r>
    <s v="2021/02/16 06:33:04"/>
    <x v="22"/>
    <n v="-4.6884556989480544"/>
    <n v="7.201864609805436"/>
  </r>
  <r>
    <s v="2021/02/16 06:58:17"/>
    <x v="23"/>
    <n v="-4.7387756208654164"/>
    <n v="7.0766358883898155"/>
  </r>
  <r>
    <s v="2021/02/16 07:28:59"/>
    <x v="24"/>
    <n v="-4.6461869645374705"/>
    <n v="7.1591035829805714"/>
  </r>
  <r>
    <s v="2021/02/16 08:09:01"/>
    <x v="3"/>
    <n v="-4.9752792538770212"/>
    <n v="7.2127268038132071"/>
  </r>
  <r>
    <s v="2021/02/16 08:33:23"/>
    <x v="4"/>
    <n v="1.9406908144452883"/>
    <n v="28.657314708369718"/>
  </r>
  <r>
    <s v="2021/02/16 09:16:00"/>
    <x v="3"/>
    <n v="-4.9309977225897423"/>
    <n v="7.2727958653052234"/>
  </r>
  <r>
    <s v="2021/02/16 09:40:31"/>
    <x v="4"/>
    <n v="1.9014412753497456"/>
    <n v="28.526044316940308"/>
  </r>
  <r>
    <s v="2021/02/24 14:23:29"/>
    <x v="3"/>
    <n v="-5.0223469338831075"/>
    <n v="7.1321883512454436"/>
  </r>
  <r>
    <s v="2021/02/24 14:50:11"/>
    <x v="4"/>
    <n v="1.9513348036630385"/>
    <n v="28.577644980946818"/>
  </r>
  <r>
    <s v="2021/02/24 15:20:55"/>
    <x v="3"/>
    <n v="-4.9873083377283391"/>
    <n v="7.4158112526993198"/>
  </r>
  <r>
    <s v="2021/02/24 15:47:20"/>
    <x v="4"/>
    <n v="1.9142940020137118"/>
    <n v="28.565550986323917"/>
  </r>
  <r>
    <s v="2021/02/24 16:15:25"/>
    <x v="5"/>
    <n v="-4.9953171597065724"/>
    <n v="1.6037156922802593"/>
  </r>
  <r>
    <s v="2021/02/24 16:44:36"/>
    <x v="1"/>
    <n v="-5.0774075849834581"/>
    <n v="7.3283996414792254"/>
  </r>
  <r>
    <s v="2021/02/24 17:12:36"/>
    <x v="21"/>
    <n v="-5.2776281344392757"/>
    <n v="7.0547822461379033"/>
  </r>
  <r>
    <s v="2021/02/24 17:39:26"/>
    <x v="21"/>
    <n v="-5.2155597641079732"/>
    <n v="6.9179735484670726"/>
  </r>
  <r>
    <s v="2021/02/24 18:10:23"/>
    <x v="8"/>
    <n v="-5.7211166514839134"/>
    <n v="6.734674312934418"/>
  </r>
  <r>
    <s v="2021/02/24 18:37:15"/>
    <x v="8"/>
    <n v="-5.5949777053267482"/>
    <n v="6.7588701000648213"/>
  </r>
  <r>
    <s v="2021/02/24 19:05:35"/>
    <x v="14"/>
    <n v="-4.6609488421153564"/>
    <n v="7.1459880445848603"/>
  </r>
  <r>
    <s v="2021/02/24 21:54:22"/>
    <x v="7"/>
    <n v="1.9112906937718748"/>
    <n v="29.132040334456693"/>
  </r>
  <r>
    <s v="2021/02/24 22:26:33"/>
    <x v="3"/>
    <n v="-5.0203447283885501"/>
    <n v="7.0520003960552433"/>
  </r>
  <r>
    <s v="2021/02/24 22:54:17"/>
    <x v="4"/>
    <n v="1.9843711943232483"/>
    <n v="28.80680403272926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EF4E29-63B2-AD41-8B39-6DF57136E8C3}" name="PivotTable1" cacheId="4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6" indent="0" outline="1" outlineData="1" multipleFieldFilters="0">
  <location ref="A108:F130" firstHeaderRow="0" firstDataRow="1" firstDataCol="1"/>
  <pivotFields count="4">
    <pivotField showAll="0"/>
    <pivotField axis="axisRow" showAll="0">
      <items count="26">
        <item h="1" x="7"/>
        <item h="1" x="3"/>
        <item h="1" x="4"/>
        <item x="18"/>
        <item x="13"/>
        <item x="2"/>
        <item x="5"/>
        <item x="6"/>
        <item x="10"/>
        <item x="11"/>
        <item x="20"/>
        <item x="17"/>
        <item x="19"/>
        <item x="14"/>
        <item x="15"/>
        <item x="0"/>
        <item x="23"/>
        <item x="24"/>
        <item x="8"/>
        <item x="1"/>
        <item x="9"/>
        <item x="12"/>
        <item x="22"/>
        <item x="16"/>
        <item x="21"/>
        <item t="default"/>
      </items>
    </pivotField>
    <pivotField dataField="1" numFmtId="2" showAll="0"/>
    <pivotField dataField="1" numFmtId="2" showAll="0"/>
  </pivotFields>
  <rowFields count="1">
    <field x="1"/>
  </rowFields>
  <rowItems count="22"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Replicates" fld="3" subtotal="count" baseField="0" baseItem="0"/>
    <dataField name="AVG d13C ETF VPDB" fld="2" subtotal="average" baseField="0" baseItem="0" numFmtId="2"/>
    <dataField name="SD d13C ETF VPDB" fld="2" subtotal="stdDev" baseField="0" baseItem="0" numFmtId="2"/>
    <dataField name="AVG d18O AC,ETF,WC VSMOW" fld="3" subtotal="average" baseField="0" baseItem="0" numFmtId="2"/>
    <dataField name="SD d18O AC,ETF,WC VSMOW" fld="3" subtotal="stdDev" baseField="0" baseItem="0" numFmtId="2"/>
  </dataFields>
  <formats count="6">
    <format dxfId="11">
      <pivotArea outline="0" collapsedLevelsAreSubtotals="1" fieldPosition="0"/>
    </format>
    <format dxfId="10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9">
      <pivotArea collapsedLevelsAreSubtotals="1" fieldPosition="0">
        <references count="1">
          <reference field="1" count="1">
            <x v="18"/>
          </reference>
        </references>
      </pivotArea>
    </format>
    <format dxfId="8">
      <pivotArea dataOnly="0" labelOnly="1" fieldPosition="0">
        <references count="1">
          <reference field="1" count="1">
            <x v="18"/>
          </reference>
        </references>
      </pivotArea>
    </format>
    <format dxfId="7">
      <pivotArea collapsedLevelsAreSubtotals="1" fieldPosition="0">
        <references count="1">
          <reference field="1" count="1">
            <x v="24"/>
          </reference>
        </references>
      </pivotArea>
    </format>
    <format dxfId="6">
      <pivotArea dataOnly="0" labelOnly="1" fieldPosition="0">
        <references count="1">
          <reference field="1" count="1">
            <x v="2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698B0-287F-3C46-8165-3B8E787486CC}">
  <dimension ref="A1:V50"/>
  <sheetViews>
    <sheetView workbookViewId="0">
      <pane ySplit="1" topLeftCell="A2" activePane="bottomLeft" state="frozen"/>
      <selection pane="bottomLeft" activeCell="A12" sqref="A12"/>
    </sheetView>
  </sheetViews>
  <sheetFormatPr baseColWidth="10" defaultColWidth="16.6640625" defaultRowHeight="16"/>
  <cols>
    <col min="1" max="2" width="16.6640625" style="2"/>
    <col min="3" max="4" width="16.6640625" style="4"/>
    <col min="5" max="8" width="16.6640625" style="3"/>
    <col min="9" max="12" width="16.6640625" style="2"/>
    <col min="13" max="13" width="19.5" style="2" bestFit="1" customWidth="1"/>
    <col min="14" max="14" width="18.1640625" style="2" bestFit="1" customWidth="1"/>
    <col min="15" max="15" width="16.6640625" style="2"/>
    <col min="16" max="16" width="25.33203125" style="2" bestFit="1" customWidth="1"/>
    <col min="17" max="16384" width="16.6640625" style="2"/>
  </cols>
  <sheetData>
    <row r="1" spans="1:20" s="1" customFormat="1">
      <c r="A1" s="28" t="s">
        <v>5</v>
      </c>
      <c r="B1" s="28" t="s">
        <v>0</v>
      </c>
      <c r="C1" s="1" t="s">
        <v>6</v>
      </c>
      <c r="D1" s="1" t="s">
        <v>7</v>
      </c>
      <c r="E1" s="29" t="s">
        <v>1</v>
      </c>
      <c r="F1" s="29" t="s">
        <v>2</v>
      </c>
      <c r="G1" s="30" t="s">
        <v>223</v>
      </c>
      <c r="H1" s="30" t="s">
        <v>8</v>
      </c>
      <c r="I1" s="30" t="s">
        <v>225</v>
      </c>
      <c r="J1" s="30" t="s">
        <v>9</v>
      </c>
      <c r="K1" s="28" t="s">
        <v>36</v>
      </c>
      <c r="L1" s="35" t="s">
        <v>153</v>
      </c>
      <c r="M1" s="39" t="s">
        <v>224</v>
      </c>
      <c r="N1" s="37" t="s">
        <v>229</v>
      </c>
      <c r="O1" s="25" t="s">
        <v>226</v>
      </c>
      <c r="P1" s="26" t="s">
        <v>230</v>
      </c>
    </row>
    <row r="2" spans="1:20">
      <c r="A2" s="31" t="s">
        <v>26</v>
      </c>
      <c r="B2" s="2" t="s">
        <v>14</v>
      </c>
      <c r="C2" s="4" t="s">
        <v>10</v>
      </c>
      <c r="D2" s="27">
        <v>112</v>
      </c>
      <c r="E2" s="4">
        <v>3030.2220000000002</v>
      </c>
      <c r="F2" s="4">
        <v>3110.1729999999998</v>
      </c>
      <c r="G2" s="3">
        <v>-4.5220000000000002</v>
      </c>
      <c r="H2" s="3">
        <v>3.0000000000000001E-3</v>
      </c>
      <c r="I2" s="3">
        <v>-13.045</v>
      </c>
      <c r="J2" s="3">
        <v>0.01</v>
      </c>
      <c r="K2" s="2" t="s">
        <v>37</v>
      </c>
      <c r="L2" s="27">
        <v>70.599999999999994</v>
      </c>
      <c r="M2" s="13">
        <f>1.03092*I2+30.92</f>
        <v>17.471648600000002</v>
      </c>
      <c r="N2" s="13">
        <f>(M2+1000)/EXP((3.48*(1000/(L2+273.15))-1.47)/1000)-1000</f>
        <v>8.7048061848547604</v>
      </c>
      <c r="O2" s="3">
        <f t="shared" ref="O2:O11" si="0">G2*$E$16+$E$17</f>
        <v>-4.5249075739049127</v>
      </c>
      <c r="P2" s="3">
        <f t="shared" ref="P2:P11" si="1">(N2*$K$16+$K$17)-IF(C2="witherite",1.03,0)</f>
        <v>7.7565005052587841</v>
      </c>
    </row>
    <row r="3" spans="1:20">
      <c r="A3" s="31" t="s">
        <v>27</v>
      </c>
      <c r="B3" s="27" t="s">
        <v>15</v>
      </c>
      <c r="C3" s="4" t="s">
        <v>10</v>
      </c>
      <c r="D3" s="27">
        <v>143</v>
      </c>
      <c r="E3" s="4">
        <v>4282.1620000000003</v>
      </c>
      <c r="F3" s="4">
        <v>4364.0060000000003</v>
      </c>
      <c r="G3" s="3">
        <v>-5.0810000000000004</v>
      </c>
      <c r="H3" s="3">
        <v>3.0000000000000001E-3</v>
      </c>
      <c r="I3" s="3">
        <v>-13.388999999999999</v>
      </c>
      <c r="J3" s="3">
        <v>8.0000000000000002E-3</v>
      </c>
      <c r="K3" s="2" t="s">
        <v>38</v>
      </c>
      <c r="L3" s="27">
        <v>70.5</v>
      </c>
      <c r="M3" s="13">
        <f t="shared" ref="M3:M11" si="2">1.03092*I3+30.92</f>
        <v>17.117012120000002</v>
      </c>
      <c r="N3" s="13">
        <f t="shared" ref="N3:N11" si="3">(M3+1000)/EXP((3.48*(1000/(L3+273.15))-1.47)/1000)-1000</f>
        <v>8.3502548413026716</v>
      </c>
      <c r="O3" s="3">
        <f t="shared" si="0"/>
        <v>-5.0845910954470259</v>
      </c>
      <c r="P3" s="3">
        <f t="shared" si="1"/>
        <v>7.4030101600546496</v>
      </c>
    </row>
    <row r="4" spans="1:20">
      <c r="A4" s="31" t="s">
        <v>28</v>
      </c>
      <c r="B4" s="27" t="s">
        <v>16</v>
      </c>
      <c r="C4" s="4" t="s">
        <v>10</v>
      </c>
      <c r="D4" s="27">
        <v>158</v>
      </c>
      <c r="E4" s="4">
        <v>4074.19</v>
      </c>
      <c r="F4" s="4">
        <v>4167.683</v>
      </c>
      <c r="G4" s="3">
        <v>-4.9009999999999998</v>
      </c>
      <c r="H4" s="3">
        <v>2E-3</v>
      </c>
      <c r="I4" s="3">
        <v>-19.699000000000002</v>
      </c>
      <c r="J4" s="3">
        <v>4.0000000000000001E-3</v>
      </c>
      <c r="K4" s="2" t="s">
        <v>39</v>
      </c>
      <c r="L4" s="27">
        <v>70.5</v>
      </c>
      <c r="M4" s="13">
        <f t="shared" si="2"/>
        <v>10.611906919999999</v>
      </c>
      <c r="N4" s="13">
        <f t="shared" si="3"/>
        <v>1.9012185868431288</v>
      </c>
      <c r="O4" s="3">
        <f t="shared" si="0"/>
        <v>-4.90437099906495</v>
      </c>
      <c r="P4" s="3">
        <f t="shared" si="1"/>
        <v>0.97327270938282795</v>
      </c>
    </row>
    <row r="5" spans="1:20">
      <c r="A5" s="31" t="s">
        <v>29</v>
      </c>
      <c r="B5" s="2" t="s">
        <v>11</v>
      </c>
      <c r="C5" s="4" t="s">
        <v>12</v>
      </c>
      <c r="D5" s="27">
        <v>43</v>
      </c>
      <c r="E5" s="4">
        <v>1983.402</v>
      </c>
      <c r="F5" s="4">
        <v>2046.1559999999999</v>
      </c>
      <c r="G5" s="3">
        <v>-5.0380000000000003</v>
      </c>
      <c r="H5" s="3">
        <v>4.0000000000000001E-3</v>
      </c>
      <c r="I5" s="3">
        <v>-14.564</v>
      </c>
      <c r="J5" s="3">
        <v>6.0000000000000001E-3</v>
      </c>
      <c r="K5" s="2" t="s">
        <v>40</v>
      </c>
      <c r="L5" s="27">
        <v>70.599999999999994</v>
      </c>
      <c r="M5" s="13">
        <f t="shared" si="2"/>
        <v>15.905681120000001</v>
      </c>
      <c r="N5" s="13">
        <f t="shared" si="3"/>
        <v>7.1523315526833358</v>
      </c>
      <c r="O5" s="3">
        <f t="shared" si="0"/>
        <v>-5.0415385168668632</v>
      </c>
      <c r="P5" s="3">
        <f t="shared" si="1"/>
        <v>7.2386716685410555</v>
      </c>
    </row>
    <row r="6" spans="1:20">
      <c r="A6" s="31" t="s">
        <v>30</v>
      </c>
      <c r="B6" s="2" t="s">
        <v>13</v>
      </c>
      <c r="C6" s="4" t="s">
        <v>12</v>
      </c>
      <c r="D6" s="27">
        <v>124</v>
      </c>
      <c r="E6" s="4">
        <v>7432.9650000000001</v>
      </c>
      <c r="F6" s="4">
        <v>7725.4669999999996</v>
      </c>
      <c r="G6" s="3">
        <v>1.9370000000000001</v>
      </c>
      <c r="H6" s="3">
        <v>3.0000000000000001E-3</v>
      </c>
      <c r="I6" s="3">
        <v>6.4480000000000004</v>
      </c>
      <c r="J6" s="3">
        <v>3.0000000000000001E-3</v>
      </c>
      <c r="K6" s="2" t="s">
        <v>41</v>
      </c>
      <c r="L6" s="27">
        <v>70.5</v>
      </c>
      <c r="M6" s="13">
        <f t="shared" si="2"/>
        <v>37.567372160000005</v>
      </c>
      <c r="N6" s="13">
        <f t="shared" si="3"/>
        <v>28.624348689118051</v>
      </c>
      <c r="O6" s="3">
        <f t="shared" si="0"/>
        <v>1.9419902179385742</v>
      </c>
      <c r="P6" s="3">
        <f t="shared" si="1"/>
        <v>28.646433584615352</v>
      </c>
    </row>
    <row r="7" spans="1:20">
      <c r="A7" s="31" t="s">
        <v>31</v>
      </c>
      <c r="B7" s="2" t="s">
        <v>14</v>
      </c>
      <c r="C7" s="4" t="s">
        <v>10</v>
      </c>
      <c r="D7" s="27">
        <v>111</v>
      </c>
      <c r="E7" s="4">
        <v>3072.1460000000002</v>
      </c>
      <c r="F7" s="4">
        <v>3156.3829999999998</v>
      </c>
      <c r="G7" s="3">
        <v>-4.5010000000000003</v>
      </c>
      <c r="H7" s="3">
        <v>6.0000000000000001E-3</v>
      </c>
      <c r="I7" s="3">
        <v>-13.523</v>
      </c>
      <c r="J7" s="3">
        <v>4.0000000000000001E-3</v>
      </c>
      <c r="K7" s="2" t="s">
        <v>42</v>
      </c>
      <c r="L7" s="27">
        <v>70.599999999999994</v>
      </c>
      <c r="M7" s="13">
        <f t="shared" si="2"/>
        <v>16.978868840000001</v>
      </c>
      <c r="N7" s="13">
        <f t="shared" si="3"/>
        <v>8.2162723638027728</v>
      </c>
      <c r="O7" s="3">
        <f t="shared" si="0"/>
        <v>-4.5038818959936711</v>
      </c>
      <c r="P7" s="3">
        <f t="shared" si="1"/>
        <v>7.2694286264232977</v>
      </c>
    </row>
    <row r="8" spans="1:20">
      <c r="A8" s="31" t="s">
        <v>32</v>
      </c>
      <c r="B8" s="27" t="s">
        <v>15</v>
      </c>
      <c r="C8" s="4" t="s">
        <v>10</v>
      </c>
      <c r="D8" s="27">
        <v>142</v>
      </c>
      <c r="E8" s="4">
        <v>4628.37</v>
      </c>
      <c r="F8" s="4">
        <v>4766.1679999999997</v>
      </c>
      <c r="G8" s="3">
        <v>-5.3090000000000002</v>
      </c>
      <c r="H8" s="3">
        <v>4.0000000000000001E-3</v>
      </c>
      <c r="I8" s="3">
        <v>-13.628</v>
      </c>
      <c r="J8" s="3">
        <v>4.0000000000000001E-3</v>
      </c>
      <c r="K8" s="2" t="s">
        <v>43</v>
      </c>
      <c r="L8" s="27">
        <v>70.5</v>
      </c>
      <c r="M8" s="13">
        <f t="shared" si="2"/>
        <v>16.870622240000003</v>
      </c>
      <c r="N8" s="13">
        <f t="shared" si="3"/>
        <v>8.1059886503651342</v>
      </c>
      <c r="O8" s="3">
        <f t="shared" si="0"/>
        <v>-5.3128698841976556</v>
      </c>
      <c r="P8" s="3">
        <f t="shared" si="1"/>
        <v>7.1594749380719884</v>
      </c>
    </row>
    <row r="9" spans="1:20">
      <c r="A9" s="31" t="s">
        <v>33</v>
      </c>
      <c r="B9" s="27" t="s">
        <v>16</v>
      </c>
      <c r="C9" s="4" t="s">
        <v>10</v>
      </c>
      <c r="D9" s="27">
        <v>124</v>
      </c>
      <c r="E9" s="4">
        <v>3382.3249999999998</v>
      </c>
      <c r="F9" s="4">
        <v>3439.462</v>
      </c>
      <c r="G9" s="3">
        <v>-5.0490000000000004</v>
      </c>
      <c r="H9" s="3">
        <v>3.0000000000000001E-3</v>
      </c>
      <c r="I9" s="3">
        <v>-19.875</v>
      </c>
      <c r="J9" s="3">
        <v>6.0000000000000001E-3</v>
      </c>
      <c r="K9" s="2" t="s">
        <v>44</v>
      </c>
      <c r="L9" s="27">
        <v>70.599999999999994</v>
      </c>
      <c r="M9" s="13">
        <f t="shared" si="2"/>
        <v>10.430465000000002</v>
      </c>
      <c r="N9" s="13">
        <f t="shared" si="3"/>
        <v>1.7242915451371346</v>
      </c>
      <c r="O9" s="3">
        <f t="shared" si="0"/>
        <v>-5.0525519672013237</v>
      </c>
      <c r="P9" s="3">
        <f t="shared" si="1"/>
        <v>0.79687512357193224</v>
      </c>
    </row>
    <row r="10" spans="1:20">
      <c r="A10" s="31" t="s">
        <v>34</v>
      </c>
      <c r="B10" s="2" t="s">
        <v>11</v>
      </c>
      <c r="C10" s="4" t="s">
        <v>12</v>
      </c>
      <c r="D10" s="27">
        <v>92</v>
      </c>
      <c r="E10" s="4">
        <v>4945.5389999999998</v>
      </c>
      <c r="F10" s="4">
        <v>5064.3969999999999</v>
      </c>
      <c r="G10" s="3">
        <v>-4.9749999999999996</v>
      </c>
      <c r="H10" s="3">
        <v>6.0000000000000001E-3</v>
      </c>
      <c r="I10" s="3">
        <v>-14.637</v>
      </c>
      <c r="J10" s="3">
        <v>3.0000000000000001E-3</v>
      </c>
      <c r="K10" s="2" t="s">
        <v>45</v>
      </c>
      <c r="L10" s="27">
        <v>70.5</v>
      </c>
      <c r="M10" s="13">
        <f t="shared" si="2"/>
        <v>15.830423960000001</v>
      </c>
      <c r="N10" s="13">
        <f t="shared" si="3"/>
        <v>7.074756070214562</v>
      </c>
      <c r="O10" s="3">
        <f t="shared" si="0"/>
        <v>-4.9784614831331364</v>
      </c>
      <c r="P10" s="3">
        <f t="shared" si="1"/>
        <v>7.1613283314589458</v>
      </c>
    </row>
    <row r="11" spans="1:20">
      <c r="A11" s="31" t="s">
        <v>35</v>
      </c>
      <c r="B11" s="2" t="s">
        <v>13</v>
      </c>
      <c r="C11" s="4" t="s">
        <v>12</v>
      </c>
      <c r="D11" s="27">
        <v>100</v>
      </c>
      <c r="E11" s="4">
        <v>5381.3310000000001</v>
      </c>
      <c r="F11" s="4">
        <v>5557.6350000000002</v>
      </c>
      <c r="G11" s="3">
        <v>1.9530000000000001</v>
      </c>
      <c r="H11" s="3">
        <v>2E-3</v>
      </c>
      <c r="I11" s="3">
        <v>6.4550000000000001</v>
      </c>
      <c r="J11" s="3">
        <v>5.0000000000000001E-3</v>
      </c>
      <c r="K11" s="2" t="s">
        <v>46</v>
      </c>
      <c r="L11" s="27">
        <v>70.5</v>
      </c>
      <c r="M11" s="13">
        <f t="shared" si="2"/>
        <v>37.574588599999998</v>
      </c>
      <c r="N11" s="13">
        <f t="shared" si="3"/>
        <v>28.631502929019916</v>
      </c>
      <c r="O11" s="3">
        <f t="shared" si="0"/>
        <v>1.9580097820614255</v>
      </c>
      <c r="P11" s="3">
        <f t="shared" si="1"/>
        <v>28.653566415384649</v>
      </c>
    </row>
    <row r="12" spans="1:20">
      <c r="A12" s="31"/>
      <c r="D12" s="27"/>
      <c r="E12" s="4"/>
      <c r="F12" s="4"/>
      <c r="I12" s="3"/>
      <c r="J12" s="3"/>
      <c r="L12" s="27"/>
      <c r="M12" s="3"/>
      <c r="N12" s="3"/>
      <c r="O12" s="3"/>
      <c r="P12" s="3"/>
    </row>
    <row r="13" spans="1:20">
      <c r="A13"/>
      <c r="C13" s="2"/>
      <c r="D13" s="3"/>
      <c r="H13"/>
      <c r="I13"/>
      <c r="J13"/>
      <c r="K13"/>
      <c r="O13"/>
      <c r="P13"/>
      <c r="S13" s="3"/>
      <c r="T13" s="3"/>
    </row>
    <row r="14" spans="1:20" ht="17" thickBot="1">
      <c r="A14"/>
      <c r="C14" s="2"/>
      <c r="D14"/>
      <c r="E14"/>
      <c r="O14"/>
      <c r="P14"/>
      <c r="R14" s="33"/>
      <c r="S14" s="33"/>
      <c r="T14" s="33"/>
    </row>
    <row r="15" spans="1:20">
      <c r="A15" s="16" t="s">
        <v>4</v>
      </c>
      <c r="B15" s="21" t="s">
        <v>227</v>
      </c>
      <c r="C15" s="22" t="s">
        <v>228</v>
      </c>
      <c r="D15" s="6"/>
      <c r="E15" s="7"/>
      <c r="G15" s="16" t="s">
        <v>85</v>
      </c>
      <c r="H15" s="21" t="s">
        <v>227</v>
      </c>
      <c r="I15" s="22" t="s">
        <v>228</v>
      </c>
      <c r="J15" s="10"/>
      <c r="K15" s="11"/>
      <c r="O15"/>
      <c r="P15"/>
      <c r="R15" s="33"/>
      <c r="S15" s="33"/>
      <c r="T15" s="33"/>
    </row>
    <row r="16" spans="1:20">
      <c r="A16" s="8" t="s">
        <v>11</v>
      </c>
      <c r="B16" s="13">
        <f>AVERAGEIF(B2:B11,A16,G2:G11)</f>
        <v>-5.0065</v>
      </c>
      <c r="C16" s="19">
        <v>-5.01</v>
      </c>
      <c r="D16" s="17" t="s">
        <v>231</v>
      </c>
      <c r="E16" s="23">
        <f>SLOPE(C16:C17,B16:B17)</f>
        <v>1.0012227576781989</v>
      </c>
      <c r="G16" s="8" t="s">
        <v>11</v>
      </c>
      <c r="H16" s="13">
        <f>AVERAGEIF(B2:B11,G16,N2:N11)</f>
        <v>7.1135438114489489</v>
      </c>
      <c r="I16" s="40">
        <v>7.2</v>
      </c>
      <c r="J16" s="17" t="s">
        <v>231</v>
      </c>
      <c r="K16" s="23">
        <f>SLOPE(I16:I17,H16:H17)</f>
        <v>0.99700749026269231</v>
      </c>
      <c r="L16" s="3"/>
      <c r="M16" s="3"/>
      <c r="O16"/>
      <c r="P16"/>
      <c r="R16" s="33"/>
      <c r="S16" s="33"/>
      <c r="T16" s="33"/>
    </row>
    <row r="17" spans="1:22" ht="17" thickBot="1">
      <c r="A17" s="9" t="s">
        <v>13</v>
      </c>
      <c r="B17" s="15">
        <f>AVERAGEIF(B2:B11,A17,G2:G11)</f>
        <v>1.9450000000000001</v>
      </c>
      <c r="C17" s="20">
        <v>1.95</v>
      </c>
      <c r="D17" s="18" t="s">
        <v>277</v>
      </c>
      <c r="E17" s="24">
        <f>INTERCEPT(C16:C17,B16:B17)</f>
        <v>2.6217363159029006E-3</v>
      </c>
      <c r="G17" s="9" t="s">
        <v>13</v>
      </c>
      <c r="H17" s="15">
        <f>AVERAGEIF(B2:B11,G17,N2:N11)</f>
        <v>28.627925809068984</v>
      </c>
      <c r="I17" s="41">
        <v>28.65</v>
      </c>
      <c r="J17" s="18" t="s">
        <v>277</v>
      </c>
      <c r="K17" s="24">
        <f>INTERCEPT(I16:I17,H16:H17)</f>
        <v>0.1077435376735778</v>
      </c>
      <c r="L17" s="3"/>
      <c r="M17" s="3"/>
      <c r="O17"/>
      <c r="P17"/>
      <c r="Q17" s="3"/>
      <c r="R17" s="38"/>
      <c r="S17" s="38"/>
      <c r="T17" s="38"/>
      <c r="U17" s="3"/>
      <c r="V17" s="3"/>
    </row>
    <row r="18" spans="1:22">
      <c r="L18" s="3"/>
      <c r="O18"/>
      <c r="P18"/>
      <c r="Q18" s="3"/>
      <c r="R18" s="38"/>
      <c r="S18" s="38"/>
      <c r="T18" s="38"/>
      <c r="U18" s="3"/>
      <c r="V18" s="3"/>
    </row>
    <row r="23" spans="1:22">
      <c r="G23" s="51"/>
    </row>
    <row r="29" spans="1:22">
      <c r="C29" s="2"/>
    </row>
    <row r="30" spans="1:22">
      <c r="C30" s="2"/>
    </row>
    <row r="31" spans="1:22">
      <c r="C31" s="2"/>
    </row>
    <row r="32" spans="1:22">
      <c r="C32" s="2"/>
    </row>
    <row r="33" spans="2:3">
      <c r="B33" s="34"/>
      <c r="C33" s="2"/>
    </row>
    <row r="34" spans="2:3">
      <c r="C34" s="2"/>
    </row>
    <row r="35" spans="2:3">
      <c r="C35" s="2"/>
    </row>
    <row r="36" spans="2:3">
      <c r="C36" s="2"/>
    </row>
    <row r="37" spans="2:3">
      <c r="C37" s="2"/>
    </row>
    <row r="38" spans="2:3">
      <c r="C38" s="2"/>
    </row>
    <row r="39" spans="2:3">
      <c r="C39" s="2"/>
    </row>
    <row r="40" spans="2:3">
      <c r="C40" s="2"/>
    </row>
    <row r="41" spans="2:3">
      <c r="C41" s="34"/>
    </row>
    <row r="42" spans="2:3">
      <c r="C42" s="34"/>
    </row>
    <row r="43" spans="2:3">
      <c r="C43" s="34"/>
    </row>
    <row r="44" spans="2:3">
      <c r="C44" s="34"/>
    </row>
    <row r="45" spans="2:3">
      <c r="C45" s="34"/>
    </row>
    <row r="46" spans="2:3">
      <c r="C46" s="34"/>
    </row>
    <row r="47" spans="2:3">
      <c r="C47" s="34"/>
    </row>
    <row r="48" spans="2:3">
      <c r="C48" s="34"/>
    </row>
    <row r="49" spans="3:3">
      <c r="C49" s="34"/>
    </row>
    <row r="50" spans="3:3">
      <c r="C50" s="34"/>
    </row>
  </sheetData>
  <autoFilter ref="A1:P11" xr:uid="{52202778-8519-A145-B4E8-79B8719602C5}"/>
  <sortState xmlns:xlrd2="http://schemas.microsoft.com/office/spreadsheetml/2017/richdata2" ref="A2:Q11">
    <sortCondition ref="A2:A1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68992-FA82-7747-A3B8-81DD78E06BE8}">
  <dimension ref="A1:P38"/>
  <sheetViews>
    <sheetView workbookViewId="0">
      <pane ySplit="1" topLeftCell="A2" activePane="bottomLeft" state="frozen"/>
      <selection pane="bottomLeft" activeCell="A20" sqref="A20"/>
    </sheetView>
  </sheetViews>
  <sheetFormatPr baseColWidth="10" defaultColWidth="16.6640625" defaultRowHeight="16"/>
  <cols>
    <col min="1" max="2" width="16.6640625" style="2"/>
    <col min="3" max="4" width="16.6640625" style="4"/>
    <col min="5" max="8" width="16.6640625" style="3"/>
    <col min="9" max="12" width="16.6640625" style="2"/>
    <col min="13" max="13" width="19.5" style="2" bestFit="1" customWidth="1"/>
    <col min="14" max="14" width="18.1640625" style="2" bestFit="1" customWidth="1"/>
    <col min="15" max="15" width="16.6640625" style="2"/>
    <col min="16" max="16" width="25.33203125" style="2" bestFit="1" customWidth="1"/>
    <col min="17" max="16384" width="16.6640625" style="2"/>
  </cols>
  <sheetData>
    <row r="1" spans="1:16" s="1" customFormat="1">
      <c r="A1" s="28" t="s">
        <v>5</v>
      </c>
      <c r="B1" s="28" t="s">
        <v>0</v>
      </c>
      <c r="C1" s="1" t="s">
        <v>6</v>
      </c>
      <c r="D1" s="1" t="s">
        <v>7</v>
      </c>
      <c r="E1" s="29" t="s">
        <v>1</v>
      </c>
      <c r="F1" s="29" t="s">
        <v>2</v>
      </c>
      <c r="G1" s="30" t="s">
        <v>223</v>
      </c>
      <c r="H1" s="30" t="s">
        <v>8</v>
      </c>
      <c r="I1" s="30" t="s">
        <v>225</v>
      </c>
      <c r="J1" s="30" t="s">
        <v>9</v>
      </c>
      <c r="K1" s="28" t="s">
        <v>36</v>
      </c>
      <c r="L1" s="35" t="s">
        <v>153</v>
      </c>
      <c r="M1" s="39" t="s">
        <v>224</v>
      </c>
      <c r="N1" s="37" t="s">
        <v>229</v>
      </c>
      <c r="O1" s="25" t="s">
        <v>226</v>
      </c>
      <c r="P1" s="26" t="s">
        <v>230</v>
      </c>
    </row>
    <row r="2" spans="1:16">
      <c r="A2" s="32" t="s">
        <v>47</v>
      </c>
      <c r="B2" s="33" t="s">
        <v>11</v>
      </c>
      <c r="C2" s="33" t="s">
        <v>12</v>
      </c>
      <c r="D2" s="27">
        <v>19</v>
      </c>
      <c r="E2" s="42">
        <v>4237.6909999999998</v>
      </c>
      <c r="F2" s="42">
        <v>4090.1889999999999</v>
      </c>
      <c r="G2" s="38">
        <v>-4.8810000000000002</v>
      </c>
      <c r="H2" s="38">
        <v>6.0000000000000001E-3</v>
      </c>
      <c r="I2" s="38">
        <v>-14.542</v>
      </c>
      <c r="J2" s="38">
        <v>1.7000000000000001E-2</v>
      </c>
      <c r="K2" s="2" t="s">
        <v>48</v>
      </c>
      <c r="L2" s="27">
        <v>70.5</v>
      </c>
      <c r="M2" s="13">
        <f>1.03092*I2+30.92</f>
        <v>15.92836136</v>
      </c>
      <c r="N2" s="13">
        <f>(M2+1000)/EXP((3.48*(1000/(L2+273.15))-1.47)/1000)-1000</f>
        <v>7.1718493260266314</v>
      </c>
      <c r="O2" s="3">
        <f t="shared" ref="O2:O19" si="0">G2*$E$24+$E$25</f>
        <v>-4.9549841908594425</v>
      </c>
      <c r="P2" s="3">
        <f t="shared" ref="P2:P19" si="1">(N2*$K$24+$K$25)-IF(C2="witherite",1.03,0)</f>
        <v>7.2273525869601523</v>
      </c>
    </row>
    <row r="3" spans="1:16">
      <c r="A3" s="32" t="s">
        <v>49</v>
      </c>
      <c r="B3" s="2" t="s">
        <v>13</v>
      </c>
      <c r="C3" s="33" t="s">
        <v>12</v>
      </c>
      <c r="D3" s="27">
        <v>17</v>
      </c>
      <c r="E3" s="42">
        <v>3929.2739999999999</v>
      </c>
      <c r="F3" s="42">
        <v>3838.1689999999999</v>
      </c>
      <c r="G3" s="38">
        <v>2.0350000000000001</v>
      </c>
      <c r="H3" s="38">
        <v>7.0000000000000001E-3</v>
      </c>
      <c r="I3" s="38">
        <v>6.625</v>
      </c>
      <c r="J3" s="38">
        <v>7.0000000000000001E-3</v>
      </c>
      <c r="K3" s="2" t="s">
        <v>50</v>
      </c>
      <c r="L3" s="27">
        <v>70.5</v>
      </c>
      <c r="M3" s="13">
        <f t="shared" ref="M3:M19" si="2">1.03092*I3+30.92</f>
        <v>37.749845000000001</v>
      </c>
      <c r="N3" s="13">
        <f t="shared" ref="N3:N19" si="3">(M3+1000)/EXP((3.48*(1000/(L3+273.15))-1.47)/1000)-1000</f>
        <v>28.805248755209732</v>
      </c>
      <c r="O3" s="3">
        <f t="shared" si="0"/>
        <v>1.9630037367059499</v>
      </c>
      <c r="P3" s="3">
        <f t="shared" si="1"/>
        <v>28.670767704914166</v>
      </c>
    </row>
    <row r="4" spans="1:16">
      <c r="A4" s="32" t="s">
        <v>51</v>
      </c>
      <c r="B4" s="33" t="s">
        <v>11</v>
      </c>
      <c r="C4" s="33" t="s">
        <v>12</v>
      </c>
      <c r="D4" s="27">
        <v>24</v>
      </c>
      <c r="E4" s="42">
        <v>4602.2740000000003</v>
      </c>
      <c r="F4" s="42">
        <v>4373.8159999999998</v>
      </c>
      <c r="G4" s="38">
        <v>-4.9909999999999997</v>
      </c>
      <c r="H4" s="38">
        <v>2E-3</v>
      </c>
      <c r="I4" s="38">
        <v>-14.596</v>
      </c>
      <c r="J4" s="38">
        <v>4.0000000000000001E-3</v>
      </c>
      <c r="K4" s="2" t="s">
        <v>52</v>
      </c>
      <c r="L4" s="27">
        <v>70.5</v>
      </c>
      <c r="M4" s="13">
        <f t="shared" si="2"/>
        <v>15.872691680000001</v>
      </c>
      <c r="N4" s="13">
        <f t="shared" si="3"/>
        <v>7.1166594753544814</v>
      </c>
      <c r="O4" s="3">
        <f t="shared" si="0"/>
        <v>-5.065015809140557</v>
      </c>
      <c r="P4" s="3">
        <f t="shared" si="1"/>
        <v>7.1726474130398508</v>
      </c>
    </row>
    <row r="5" spans="1:16">
      <c r="A5" s="32" t="s">
        <v>53</v>
      </c>
      <c r="B5" s="2" t="s">
        <v>13</v>
      </c>
      <c r="C5" s="33" t="s">
        <v>12</v>
      </c>
      <c r="D5" s="27">
        <v>18</v>
      </c>
      <c r="E5" s="42">
        <v>4296.0320000000002</v>
      </c>
      <c r="F5" s="42">
        <v>4125.643</v>
      </c>
      <c r="G5" s="38">
        <v>2.0089999999999999</v>
      </c>
      <c r="H5" s="38">
        <v>3.0000000000000001E-3</v>
      </c>
      <c r="I5" s="38">
        <v>6.5839999999999996</v>
      </c>
      <c r="J5" s="38">
        <v>3.0000000000000001E-3</v>
      </c>
      <c r="K5" s="2" t="s">
        <v>54</v>
      </c>
      <c r="L5" s="27">
        <v>70.5</v>
      </c>
      <c r="M5" s="13">
        <f t="shared" si="2"/>
        <v>37.707577280000002</v>
      </c>
      <c r="N5" s="13">
        <f t="shared" si="3"/>
        <v>28.763345350069812</v>
      </c>
      <c r="O5" s="3">
        <f t="shared" si="0"/>
        <v>1.9369962632940496</v>
      </c>
      <c r="P5" s="3">
        <f t="shared" si="1"/>
        <v>28.629232295085835</v>
      </c>
    </row>
    <row r="6" spans="1:16">
      <c r="A6" s="32" t="s">
        <v>55</v>
      </c>
      <c r="B6" s="2" t="s">
        <v>14</v>
      </c>
      <c r="C6" s="33" t="s">
        <v>10</v>
      </c>
      <c r="D6" s="27">
        <v>30</v>
      </c>
      <c r="E6" s="42">
        <v>3770.4789999999998</v>
      </c>
      <c r="F6" s="42">
        <v>3671.1590000000001</v>
      </c>
      <c r="G6" s="38">
        <v>-4.4800000000000004</v>
      </c>
      <c r="H6" s="38">
        <v>3.0000000000000001E-3</v>
      </c>
      <c r="I6" s="38">
        <v>-13.268000000000001</v>
      </c>
      <c r="J6" s="38">
        <v>6.0000000000000001E-3</v>
      </c>
      <c r="K6" s="2" t="s">
        <v>56</v>
      </c>
      <c r="L6" s="27">
        <v>70.5</v>
      </c>
      <c r="M6" s="13">
        <f t="shared" si="2"/>
        <v>17.24175344</v>
      </c>
      <c r="N6" s="13">
        <f t="shared" si="3"/>
        <v>8.4739209881789748</v>
      </c>
      <c r="O6" s="3">
        <f t="shared" si="0"/>
        <v>-4.5538689278528315</v>
      </c>
      <c r="P6" s="3">
        <f t="shared" si="1"/>
        <v>7.4879894679670409</v>
      </c>
    </row>
    <row r="7" spans="1:16">
      <c r="A7" s="32" t="s">
        <v>57</v>
      </c>
      <c r="B7" s="33" t="s">
        <v>15</v>
      </c>
      <c r="C7" s="33" t="s">
        <v>10</v>
      </c>
      <c r="D7" s="27">
        <v>30</v>
      </c>
      <c r="E7" s="42">
        <v>6471.674</v>
      </c>
      <c r="F7" s="42">
        <v>6554.5680000000002</v>
      </c>
      <c r="G7" s="38">
        <v>-5.2469999999999999</v>
      </c>
      <c r="H7" s="38">
        <v>5.0000000000000001E-3</v>
      </c>
      <c r="I7" s="38">
        <v>-13.606999999999999</v>
      </c>
      <c r="J7" s="38">
        <v>7.0000000000000001E-3</v>
      </c>
      <c r="K7" s="2" t="s">
        <v>58</v>
      </c>
      <c r="L7" s="27">
        <v>70.5</v>
      </c>
      <c r="M7" s="13">
        <f t="shared" si="2"/>
        <v>16.892271560000001</v>
      </c>
      <c r="N7" s="13">
        <f t="shared" si="3"/>
        <v>8.1274513700709576</v>
      </c>
      <c r="O7" s="3">
        <f t="shared" si="0"/>
        <v>-5.3210893935038799</v>
      </c>
      <c r="P7" s="3">
        <f t="shared" si="1"/>
        <v>7.1445625428011814</v>
      </c>
    </row>
    <row r="8" spans="1:16">
      <c r="A8" s="32" t="s">
        <v>59</v>
      </c>
      <c r="B8" s="33" t="s">
        <v>16</v>
      </c>
      <c r="C8" s="33" t="s">
        <v>10</v>
      </c>
      <c r="D8" s="27">
        <v>28</v>
      </c>
      <c r="E8" s="42">
        <v>6576.2139999999999</v>
      </c>
      <c r="F8" s="42">
        <v>6873.7659999999996</v>
      </c>
      <c r="G8" s="38">
        <v>-5.0030000000000001</v>
      </c>
      <c r="H8" s="38">
        <v>3.0000000000000001E-3</v>
      </c>
      <c r="I8" s="38">
        <v>-19.603999999999999</v>
      </c>
      <c r="J8" s="38">
        <v>7.0000000000000001E-3</v>
      </c>
      <c r="K8" s="2" t="s">
        <v>60</v>
      </c>
      <c r="L8" s="27">
        <v>70.5</v>
      </c>
      <c r="M8" s="13">
        <f t="shared" si="2"/>
        <v>10.709844320000002</v>
      </c>
      <c r="N8" s="13">
        <f t="shared" si="3"/>
        <v>1.9983118426550845</v>
      </c>
      <c r="O8" s="3">
        <f t="shared" si="0"/>
        <v>-5.0770192584075886</v>
      </c>
      <c r="P8" s="3">
        <f t="shared" si="1"/>
        <v>1.0692490613266712</v>
      </c>
    </row>
    <row r="9" spans="1:16">
      <c r="A9" s="32" t="s">
        <v>61</v>
      </c>
      <c r="B9" s="33" t="s">
        <v>16</v>
      </c>
      <c r="C9" s="33" t="s">
        <v>10</v>
      </c>
      <c r="D9" s="27">
        <v>26</v>
      </c>
      <c r="E9" s="42">
        <v>6107.7529999999997</v>
      </c>
      <c r="F9" s="42">
        <v>6185.5839999999998</v>
      </c>
      <c r="G9" s="38">
        <v>-4.9619999999999997</v>
      </c>
      <c r="H9" s="38">
        <v>3.0000000000000001E-3</v>
      </c>
      <c r="I9" s="38">
        <v>-19.7</v>
      </c>
      <c r="J9" s="38">
        <v>1.4999999999999999E-2</v>
      </c>
      <c r="K9" s="2" t="s">
        <v>62</v>
      </c>
      <c r="L9" s="27">
        <v>70.5</v>
      </c>
      <c r="M9" s="13">
        <f t="shared" si="2"/>
        <v>10.610876000000001</v>
      </c>
      <c r="N9" s="13">
        <f t="shared" si="3"/>
        <v>1.9001965525712876</v>
      </c>
      <c r="O9" s="3">
        <f t="shared" si="0"/>
        <v>-5.0360074734118996</v>
      </c>
      <c r="P9" s="3">
        <f t="shared" si="1"/>
        <v>0.97199541880171636</v>
      </c>
    </row>
    <row r="10" spans="1:16">
      <c r="A10" s="32" t="s">
        <v>63</v>
      </c>
      <c r="B10" s="33" t="s">
        <v>17</v>
      </c>
      <c r="C10" s="33" t="s">
        <v>10</v>
      </c>
      <c r="D10" s="27">
        <v>22</v>
      </c>
      <c r="E10" s="42">
        <v>5258.1859999999997</v>
      </c>
      <c r="F10" s="42">
        <v>5452.66</v>
      </c>
      <c r="G10" s="38">
        <v>-5.0369999999999999</v>
      </c>
      <c r="H10" s="38">
        <v>6.0000000000000001E-3</v>
      </c>
      <c r="I10" s="38">
        <v>-19.556999999999999</v>
      </c>
      <c r="J10" s="38">
        <v>1.4999999999999999E-2</v>
      </c>
      <c r="K10" s="2" t="s">
        <v>64</v>
      </c>
      <c r="L10" s="27">
        <v>70.400000000000006</v>
      </c>
      <c r="M10" s="13">
        <f t="shared" si="2"/>
        <v>10.758297560000003</v>
      </c>
      <c r="N10" s="13">
        <f t="shared" si="3"/>
        <v>2.0433937960743833</v>
      </c>
      <c r="O10" s="3">
        <f t="shared" si="0"/>
        <v>-5.1110290313308422</v>
      </c>
      <c r="P10" s="3">
        <f t="shared" si="1"/>
        <v>1.1139351054531532</v>
      </c>
    </row>
    <row r="11" spans="1:16" ht="17" customHeight="1">
      <c r="A11" s="32" t="s">
        <v>65</v>
      </c>
      <c r="B11" s="33" t="s">
        <v>18</v>
      </c>
      <c r="C11" s="33" t="s">
        <v>10</v>
      </c>
      <c r="D11" s="27">
        <v>18</v>
      </c>
      <c r="E11" s="42">
        <v>4468.8599999999997</v>
      </c>
      <c r="F11" s="42">
        <v>4593.3069999999998</v>
      </c>
      <c r="G11" s="38">
        <v>-5.0599999999999996</v>
      </c>
      <c r="H11" s="38">
        <v>4.0000000000000001E-3</v>
      </c>
      <c r="I11" s="38">
        <v>-19.831</v>
      </c>
      <c r="J11" s="38">
        <v>7.0000000000000001E-3</v>
      </c>
      <c r="K11" s="2" t="s">
        <v>66</v>
      </c>
      <c r="L11" s="27">
        <v>70.400000000000006</v>
      </c>
      <c r="M11" s="13">
        <f t="shared" si="2"/>
        <v>10.475825480000001</v>
      </c>
      <c r="N11" s="13">
        <f t="shared" si="3"/>
        <v>1.7633572310725185</v>
      </c>
      <c r="O11" s="3">
        <f t="shared" si="0"/>
        <v>-5.1340356424259843</v>
      </c>
      <c r="P11" s="3">
        <f t="shared" si="1"/>
        <v>0.83635781894309447</v>
      </c>
    </row>
    <row r="12" spans="1:16">
      <c r="A12" s="32" t="s">
        <v>67</v>
      </c>
      <c r="B12" s="33" t="s">
        <v>68</v>
      </c>
      <c r="C12" s="33" t="s">
        <v>12</v>
      </c>
      <c r="D12" s="27">
        <v>14</v>
      </c>
      <c r="E12" s="42">
        <v>5875.9849999999997</v>
      </c>
      <c r="F12" s="42">
        <v>5969.2439999999997</v>
      </c>
      <c r="G12" s="38">
        <v>1.9930000000000001</v>
      </c>
      <c r="H12" s="38">
        <v>3.0000000000000001E-3</v>
      </c>
      <c r="I12" s="38">
        <v>7.1269999999999998</v>
      </c>
      <c r="J12" s="38">
        <v>1.7000000000000001E-2</v>
      </c>
      <c r="K12" s="2" t="s">
        <v>69</v>
      </c>
      <c r="L12" s="27">
        <v>70.3</v>
      </c>
      <c r="M12" s="13">
        <f t="shared" si="2"/>
        <v>38.267366840000001</v>
      </c>
      <c r="N12" s="13">
        <f t="shared" si="3"/>
        <v>29.312240111987194</v>
      </c>
      <c r="O12" s="3">
        <f t="shared" si="0"/>
        <v>1.920991664271342</v>
      </c>
      <c r="P12" s="3">
        <f t="shared" si="1"/>
        <v>29.173306668343475</v>
      </c>
    </row>
    <row r="13" spans="1:16">
      <c r="A13" s="32" t="s">
        <v>70</v>
      </c>
      <c r="B13" s="33" t="s">
        <v>19</v>
      </c>
      <c r="C13" s="33" t="s">
        <v>10</v>
      </c>
      <c r="D13" s="27">
        <v>11</v>
      </c>
      <c r="E13" s="42">
        <v>1200.06</v>
      </c>
      <c r="F13" s="42">
        <v>1217.223</v>
      </c>
      <c r="G13" s="38">
        <v>-5.8470000000000004</v>
      </c>
      <c r="H13" s="38">
        <v>8.9999999999999993E-3</v>
      </c>
      <c r="I13" s="38">
        <v>-14.162000000000001</v>
      </c>
      <c r="J13" s="38">
        <v>1.7000000000000001E-2</v>
      </c>
      <c r="K13" s="2" t="s">
        <v>71</v>
      </c>
      <c r="L13" s="27">
        <v>70.400000000000006</v>
      </c>
      <c r="M13" s="13">
        <f t="shared" si="2"/>
        <v>16.320110960000001</v>
      </c>
      <c r="N13" s="13">
        <f t="shared" si="3"/>
        <v>7.5572524390855733</v>
      </c>
      <c r="O13" s="3">
        <f t="shared" si="0"/>
        <v>-5.9212618568554181</v>
      </c>
      <c r="P13" s="3">
        <f t="shared" si="1"/>
        <v>6.5793710934888194</v>
      </c>
    </row>
    <row r="14" spans="1:16">
      <c r="A14" s="32" t="s">
        <v>72</v>
      </c>
      <c r="B14" s="33" t="s">
        <v>20</v>
      </c>
      <c r="C14" s="33" t="s">
        <v>10</v>
      </c>
      <c r="D14" s="27">
        <v>13</v>
      </c>
      <c r="E14" s="42">
        <v>3971.9929999999999</v>
      </c>
      <c r="F14" s="42">
        <v>4062.6550000000002</v>
      </c>
      <c r="G14" s="38">
        <v>-4.6740000000000004</v>
      </c>
      <c r="H14" s="38">
        <v>3.0000000000000001E-3</v>
      </c>
      <c r="I14" s="38">
        <v>-13.593999999999999</v>
      </c>
      <c r="J14" s="38">
        <v>1.2999999999999999E-2</v>
      </c>
      <c r="K14" s="2" t="s">
        <v>73</v>
      </c>
      <c r="L14" s="27">
        <v>70.400000000000006</v>
      </c>
      <c r="M14" s="13">
        <f t="shared" si="2"/>
        <v>16.905673520000001</v>
      </c>
      <c r="N14" s="13">
        <f t="shared" si="3"/>
        <v>8.1377661942719897</v>
      </c>
      <c r="O14" s="3">
        <f t="shared" si="0"/>
        <v>-4.7479246910031616</v>
      </c>
      <c r="P14" s="3">
        <f t="shared" si="1"/>
        <v>7.1547867823126596</v>
      </c>
    </row>
    <row r="15" spans="1:16">
      <c r="A15" s="32" t="s">
        <v>74</v>
      </c>
      <c r="B15" s="33" t="s">
        <v>21</v>
      </c>
      <c r="C15" s="33" t="s">
        <v>10</v>
      </c>
      <c r="D15" s="27">
        <v>22</v>
      </c>
      <c r="E15" s="42">
        <v>6270.8869999999997</v>
      </c>
      <c r="F15" s="42">
        <v>6548.2370000000001</v>
      </c>
      <c r="G15" s="38">
        <v>-4.6879999999999997</v>
      </c>
      <c r="H15" s="38">
        <v>3.0000000000000001E-3</v>
      </c>
      <c r="I15" s="38">
        <v>-19.745000000000001</v>
      </c>
      <c r="J15" s="38">
        <v>0.01</v>
      </c>
      <c r="K15" s="2" t="s">
        <v>75</v>
      </c>
      <c r="L15" s="27">
        <v>70.3</v>
      </c>
      <c r="M15" s="13">
        <f t="shared" si="2"/>
        <v>10.5644846</v>
      </c>
      <c r="N15" s="13">
        <f t="shared" si="3"/>
        <v>1.8482971174202021</v>
      </c>
      <c r="O15" s="3">
        <f t="shared" si="0"/>
        <v>-4.7619287151480307</v>
      </c>
      <c r="P15" s="3">
        <f t="shared" si="1"/>
        <v>0.92055176400418248</v>
      </c>
    </row>
    <row r="16" spans="1:16">
      <c r="A16" s="32" t="s">
        <v>76</v>
      </c>
      <c r="B16" s="33" t="s">
        <v>22</v>
      </c>
      <c r="C16" s="33" t="s">
        <v>10</v>
      </c>
      <c r="D16" s="27">
        <v>19</v>
      </c>
      <c r="E16" s="42">
        <v>6101.2020000000002</v>
      </c>
      <c r="F16" s="42">
        <v>6359.6419999999998</v>
      </c>
      <c r="G16" s="38">
        <v>-4.508</v>
      </c>
      <c r="H16" s="38">
        <v>1E-3</v>
      </c>
      <c r="I16" s="38">
        <v>-19.800999999999998</v>
      </c>
      <c r="J16" s="38">
        <v>1.7999999999999999E-2</v>
      </c>
      <c r="K16" s="2" t="s">
        <v>77</v>
      </c>
      <c r="L16" s="27">
        <v>70.400000000000006</v>
      </c>
      <c r="M16" s="13">
        <f t="shared" si="2"/>
        <v>10.506753080000003</v>
      </c>
      <c r="N16" s="13">
        <f t="shared" si="3"/>
        <v>1.7940181688463781</v>
      </c>
      <c r="O16" s="3">
        <f t="shared" si="0"/>
        <v>-4.5818769761425697</v>
      </c>
      <c r="P16" s="3">
        <f t="shared" si="1"/>
        <v>0.86674949264850887</v>
      </c>
    </row>
    <row r="17" spans="1:16">
      <c r="A17" s="32" t="s">
        <v>78</v>
      </c>
      <c r="B17" s="33" t="s">
        <v>23</v>
      </c>
      <c r="C17" s="33" t="s">
        <v>10</v>
      </c>
      <c r="D17" s="27">
        <v>17</v>
      </c>
      <c r="E17" s="42">
        <v>5255.69</v>
      </c>
      <c r="F17" s="42">
        <v>5445.1379999999999</v>
      </c>
      <c r="G17" s="38">
        <v>-4.681</v>
      </c>
      <c r="H17" s="38">
        <v>4.0000000000000001E-3</v>
      </c>
      <c r="I17" s="38">
        <v>-13.702</v>
      </c>
      <c r="J17" s="38">
        <v>7.0000000000000001E-3</v>
      </c>
      <c r="K17" s="2" t="s">
        <v>79</v>
      </c>
      <c r="L17" s="27">
        <v>70.400000000000006</v>
      </c>
      <c r="M17" s="13">
        <f t="shared" si="2"/>
        <v>16.794334160000002</v>
      </c>
      <c r="N17" s="13">
        <f t="shared" si="3"/>
        <v>8.0273868182857768</v>
      </c>
      <c r="O17" s="3">
        <f t="shared" si="0"/>
        <v>-4.7549267030755962</v>
      </c>
      <c r="P17" s="3">
        <f t="shared" si="1"/>
        <v>7.0453767569728525</v>
      </c>
    </row>
    <row r="18" spans="1:16">
      <c r="A18" s="32" t="s">
        <v>80</v>
      </c>
      <c r="B18" s="33" t="s">
        <v>24</v>
      </c>
      <c r="C18" s="33" t="s">
        <v>10</v>
      </c>
      <c r="D18" s="27">
        <v>21</v>
      </c>
      <c r="E18" s="42">
        <v>6518.9110000000001</v>
      </c>
      <c r="F18" s="42">
        <v>6839.1270000000004</v>
      </c>
      <c r="G18" s="38">
        <v>-4.702</v>
      </c>
      <c r="H18" s="38">
        <v>4.0000000000000001E-3</v>
      </c>
      <c r="I18" s="38">
        <v>-19.933</v>
      </c>
      <c r="J18" s="38">
        <v>8.0000000000000002E-3</v>
      </c>
      <c r="K18" s="2" t="s">
        <v>81</v>
      </c>
      <c r="L18" s="27">
        <v>70.400000000000006</v>
      </c>
      <c r="M18" s="13">
        <f t="shared" si="2"/>
        <v>10.370671640000001</v>
      </c>
      <c r="N18" s="13">
        <f t="shared" si="3"/>
        <v>1.6591100426411458</v>
      </c>
      <c r="O18" s="3">
        <f t="shared" si="0"/>
        <v>-4.7759327392928999</v>
      </c>
      <c r="P18" s="3">
        <f t="shared" si="1"/>
        <v>0.73302612834443814</v>
      </c>
    </row>
    <row r="19" spans="1:16">
      <c r="A19" s="32" t="s">
        <v>82</v>
      </c>
      <c r="B19" s="2" t="s">
        <v>25</v>
      </c>
      <c r="C19" s="33" t="s">
        <v>10</v>
      </c>
      <c r="D19" s="27">
        <v>20</v>
      </c>
      <c r="E19" s="42">
        <v>6570.9489999999996</v>
      </c>
      <c r="F19" s="42">
        <v>6845.94</v>
      </c>
      <c r="G19" s="38">
        <v>-4.7140000000000004</v>
      </c>
      <c r="H19" s="38">
        <v>3.0000000000000001E-3</v>
      </c>
      <c r="I19" s="38">
        <v>-14.057</v>
      </c>
      <c r="J19" s="38">
        <v>1E-3</v>
      </c>
      <c r="K19" s="2" t="s">
        <v>83</v>
      </c>
      <c r="L19" s="27">
        <v>70.5</v>
      </c>
      <c r="M19" s="13">
        <f t="shared" si="2"/>
        <v>16.428357560000002</v>
      </c>
      <c r="N19" s="13">
        <f t="shared" si="3"/>
        <v>7.6675359478035716</v>
      </c>
      <c r="O19" s="3">
        <f t="shared" si="0"/>
        <v>-4.7879361885599314</v>
      </c>
      <c r="P19" s="3">
        <f t="shared" si="1"/>
        <v>6.6886860934658641</v>
      </c>
    </row>
    <row r="20" spans="1:16" customFormat="1"/>
    <row r="21" spans="1:16">
      <c r="A21"/>
      <c r="B21"/>
      <c r="C21"/>
      <c r="D21" s="3"/>
      <c r="H21"/>
      <c r="I21"/>
      <c r="J21"/>
      <c r="K21"/>
      <c r="O21"/>
      <c r="P21"/>
    </row>
    <row r="22" spans="1:16" ht="17" thickBot="1">
      <c r="A22"/>
      <c r="B22"/>
      <c r="C22"/>
      <c r="D22"/>
      <c r="E22"/>
      <c r="O22"/>
      <c r="P22"/>
    </row>
    <row r="23" spans="1:16">
      <c r="A23" s="16" t="s">
        <v>4</v>
      </c>
      <c r="B23" s="21" t="s">
        <v>227</v>
      </c>
      <c r="C23" s="22" t="s">
        <v>228</v>
      </c>
      <c r="D23" s="6"/>
      <c r="E23" s="7"/>
      <c r="G23" s="16" t="s">
        <v>85</v>
      </c>
      <c r="H23" s="21" t="s">
        <v>227</v>
      </c>
      <c r="I23" s="22" t="s">
        <v>228</v>
      </c>
      <c r="J23" s="10"/>
      <c r="K23" s="11"/>
      <c r="O23"/>
      <c r="P23"/>
    </row>
    <row r="24" spans="1:16">
      <c r="A24" s="8" t="s">
        <v>11</v>
      </c>
      <c r="B24" s="13">
        <f>AVERAGEIF(B2:B19,A24,G2:G19)</f>
        <v>-4.9359999999999999</v>
      </c>
      <c r="C24" s="19">
        <v>-5.01</v>
      </c>
      <c r="D24" s="17" t="s">
        <v>231</v>
      </c>
      <c r="E24" s="23">
        <f>SLOPE(C24:C25,B24:B25)</f>
        <v>1.0002874389192296</v>
      </c>
      <c r="G24" s="12" t="s">
        <v>11</v>
      </c>
      <c r="H24" s="13">
        <f>AVERAGEIF(B2:B19,G24,N2:N19)</f>
        <v>7.1442544006905564</v>
      </c>
      <c r="I24" s="40">
        <v>7.2</v>
      </c>
      <c r="J24" s="17" t="s">
        <v>231</v>
      </c>
      <c r="K24" s="23">
        <f>SLOPE(I24:I25,H24:H25)</f>
        <v>0.99121800936320714</v>
      </c>
      <c r="O24"/>
      <c r="P24"/>
    </row>
    <row r="25" spans="1:16" ht="17" thickBot="1">
      <c r="A25" s="9" t="s">
        <v>13</v>
      </c>
      <c r="B25" s="15">
        <f>AVERAGEIF(B2:B19,A25,G2:G19)</f>
        <v>2.0220000000000002</v>
      </c>
      <c r="C25" s="20">
        <v>1.95</v>
      </c>
      <c r="D25" s="18" t="s">
        <v>277</v>
      </c>
      <c r="E25" s="24">
        <f>INTERCEPT(C24:C25,B24:B25)</f>
        <v>-7.2581201494682501E-2</v>
      </c>
      <c r="G25" s="14" t="s">
        <v>13</v>
      </c>
      <c r="H25" s="15">
        <f>AVERAGEIF(B2:B19,G25,N2:N19)</f>
        <v>28.784297052639772</v>
      </c>
      <c r="I25" s="41">
        <v>28.65</v>
      </c>
      <c r="J25" s="18" t="s">
        <v>277</v>
      </c>
      <c r="K25" s="24">
        <f>INTERCEPT(I24:I25,H24:H25)</f>
        <v>0.1184863745631759</v>
      </c>
      <c r="O25"/>
      <c r="P25"/>
    </row>
    <row r="26" spans="1:16">
      <c r="O26"/>
      <c r="P26"/>
    </row>
    <row r="27" spans="1:16">
      <c r="C27" s="3"/>
      <c r="I27" s="3"/>
      <c r="O27"/>
      <c r="P27"/>
    </row>
    <row r="28" spans="1:16">
      <c r="C28" s="3"/>
      <c r="I28" s="3"/>
    </row>
    <row r="30" spans="1:16">
      <c r="C30" s="27"/>
    </row>
    <row r="31" spans="1:16">
      <c r="C31" s="27"/>
    </row>
    <row r="32" spans="1:16">
      <c r="C32" s="27"/>
    </row>
    <row r="33" spans="2:3">
      <c r="C33" s="27"/>
    </row>
    <row r="34" spans="2:3">
      <c r="C34" s="27"/>
    </row>
    <row r="35" spans="2:3">
      <c r="C35" s="27"/>
    </row>
    <row r="36" spans="2:3">
      <c r="C36" s="27"/>
    </row>
    <row r="37" spans="2:3">
      <c r="C37" s="27"/>
    </row>
    <row r="38" spans="2:3">
      <c r="B38" s="34"/>
      <c r="C38" s="49"/>
    </row>
  </sheetData>
  <autoFilter ref="A1:P20" xr:uid="{60737132-33E5-8443-A804-6942CE93B102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3B920-C557-CD44-91D9-842147560B95}">
  <dimension ref="A1:P49"/>
  <sheetViews>
    <sheetView workbookViewId="0">
      <pane ySplit="1" topLeftCell="A9" activePane="bottomLeft" state="frozen"/>
      <selection pane="bottomLeft" activeCell="A32" sqref="A32"/>
    </sheetView>
  </sheetViews>
  <sheetFormatPr baseColWidth="10" defaultColWidth="16.6640625" defaultRowHeight="16"/>
  <cols>
    <col min="1" max="2" width="16.6640625" style="2"/>
    <col min="3" max="4" width="16.6640625" style="4"/>
    <col min="5" max="8" width="16.6640625" style="3"/>
    <col min="9" max="12" width="16.6640625" style="2"/>
    <col min="13" max="13" width="19.5" style="2" bestFit="1" customWidth="1"/>
    <col min="14" max="14" width="18.1640625" style="2" bestFit="1" customWidth="1"/>
    <col min="15" max="15" width="16.6640625" style="2"/>
    <col min="16" max="16" width="25.33203125" style="2" bestFit="1" customWidth="1"/>
    <col min="17" max="16384" width="16.6640625" style="2"/>
  </cols>
  <sheetData>
    <row r="1" spans="1:16" s="1" customFormat="1">
      <c r="A1" s="28" t="s">
        <v>5</v>
      </c>
      <c r="B1" s="28" t="s">
        <v>0</v>
      </c>
      <c r="C1" s="1" t="s">
        <v>6</v>
      </c>
      <c r="D1" s="1" t="s">
        <v>7</v>
      </c>
      <c r="E1" s="29" t="s">
        <v>1</v>
      </c>
      <c r="F1" s="29" t="s">
        <v>2</v>
      </c>
      <c r="G1" s="30" t="s">
        <v>223</v>
      </c>
      <c r="H1" s="30" t="s">
        <v>8</v>
      </c>
      <c r="I1" s="30" t="s">
        <v>225</v>
      </c>
      <c r="J1" s="30" t="s">
        <v>9</v>
      </c>
      <c r="K1" s="28" t="s">
        <v>36</v>
      </c>
      <c r="L1" s="35" t="s">
        <v>153</v>
      </c>
      <c r="M1" s="39" t="s">
        <v>224</v>
      </c>
      <c r="N1" s="37" t="s">
        <v>229</v>
      </c>
      <c r="O1" s="25" t="s">
        <v>226</v>
      </c>
      <c r="P1" s="26" t="s">
        <v>230</v>
      </c>
    </row>
    <row r="2" spans="1:16">
      <c r="A2" s="32" t="s">
        <v>123</v>
      </c>
      <c r="B2" s="32" t="s">
        <v>11</v>
      </c>
      <c r="C2" s="33" t="s">
        <v>12</v>
      </c>
      <c r="D2" s="36">
        <v>80</v>
      </c>
      <c r="E2" s="42">
        <v>6659.3519999999999</v>
      </c>
      <c r="F2" s="42">
        <v>6941.2</v>
      </c>
      <c r="G2" s="38">
        <v>-5.0149999999999997</v>
      </c>
      <c r="H2" s="38">
        <v>2E-3</v>
      </c>
      <c r="I2" s="38">
        <v>-14.641</v>
      </c>
      <c r="J2" s="38">
        <v>1.6E-2</v>
      </c>
      <c r="K2" s="32" t="s">
        <v>86</v>
      </c>
      <c r="L2" s="27">
        <v>72.3</v>
      </c>
      <c r="M2" s="13">
        <f>1.03092*I2+30.92</f>
        <v>15.826300280000002</v>
      </c>
      <c r="N2" s="13">
        <f>(M2+1000)/EXP((3.48*(1000/(L2+273.15))-1.47)/1000)-1000</f>
        <v>7.1238079402841095</v>
      </c>
      <c r="O2" s="3">
        <f t="shared" ref="O2:O31" si="0">G2*$E$36+$E$37</f>
        <v>-4.9796069868995634</v>
      </c>
      <c r="P2" s="3">
        <f t="shared" ref="P2:P31" si="1">(N2*$K$36+$K$37)-IF(C2="witherite",1.03,0)</f>
        <v>7.2019668717308392</v>
      </c>
    </row>
    <row r="3" spans="1:16">
      <c r="A3" s="32" t="s">
        <v>124</v>
      </c>
      <c r="B3" s="32" t="s">
        <v>13</v>
      </c>
      <c r="C3" s="33" t="s">
        <v>12</v>
      </c>
      <c r="D3" s="36">
        <v>120</v>
      </c>
      <c r="E3" s="42">
        <v>4278.7830000000004</v>
      </c>
      <c r="F3" s="42">
        <v>4197.098</v>
      </c>
      <c r="G3" s="38">
        <v>1.99</v>
      </c>
      <c r="H3" s="38">
        <v>7.0000000000000001E-3</v>
      </c>
      <c r="I3" s="38">
        <v>6.4950000000000001</v>
      </c>
      <c r="J3" s="38">
        <v>4.7E-2</v>
      </c>
      <c r="K3" s="32" t="s">
        <v>87</v>
      </c>
      <c r="L3" s="27">
        <v>72.3</v>
      </c>
      <c r="M3" s="13">
        <f t="shared" ref="M3:M31" si="2">1.03092*I3+30.92</f>
        <v>37.615825400000006</v>
      </c>
      <c r="N3" s="13">
        <f t="shared" ref="N3:N31" si="3">(M3+1000)/EXP((3.48*(1000/(L3+273.15))-1.47)/1000)-1000</f>
        <v>28.726664162864608</v>
      </c>
      <c r="O3" s="3">
        <f t="shared" si="0"/>
        <v>2.0008211038728607</v>
      </c>
      <c r="P3" s="3">
        <f t="shared" si="1"/>
        <v>28.663675515164918</v>
      </c>
    </row>
    <row r="4" spans="1:16">
      <c r="A4" s="32" t="s">
        <v>125</v>
      </c>
      <c r="B4" s="32" t="s">
        <v>11</v>
      </c>
      <c r="C4" s="33" t="s">
        <v>12</v>
      </c>
      <c r="D4" s="36">
        <v>150</v>
      </c>
      <c r="E4" s="42">
        <v>10927.767</v>
      </c>
      <c r="F4" s="42">
        <v>11377.098</v>
      </c>
      <c r="G4" s="38">
        <v>-5.0890000000000004</v>
      </c>
      <c r="H4" s="38">
        <v>8.9999999999999993E-3</v>
      </c>
      <c r="I4" s="38">
        <v>-14.708</v>
      </c>
      <c r="J4" s="38">
        <v>0.04</v>
      </c>
      <c r="K4" s="32" t="s">
        <v>88</v>
      </c>
      <c r="L4" s="27">
        <v>72.2</v>
      </c>
      <c r="M4" s="13">
        <f t="shared" si="2"/>
        <v>15.757228640000001</v>
      </c>
      <c r="N4" s="13">
        <f t="shared" si="3"/>
        <v>7.0523904671526907</v>
      </c>
      <c r="O4" s="3">
        <f t="shared" si="0"/>
        <v>-5.0533474121268531</v>
      </c>
      <c r="P4" s="3">
        <f t="shared" si="1"/>
        <v>7.1310160222410994</v>
      </c>
    </row>
    <row r="5" spans="1:16">
      <c r="A5" s="32" t="s">
        <v>126</v>
      </c>
      <c r="B5" s="32" t="s">
        <v>13</v>
      </c>
      <c r="C5" s="33" t="s">
        <v>12</v>
      </c>
      <c r="D5" s="36">
        <v>130</v>
      </c>
      <c r="E5" s="42">
        <v>8832.6949999999997</v>
      </c>
      <c r="F5" s="42">
        <v>9275.9030000000002</v>
      </c>
      <c r="G5" s="38">
        <v>1.8839999999999999</v>
      </c>
      <c r="H5" s="38">
        <v>5.0000000000000001E-3</v>
      </c>
      <c r="I5" s="38">
        <v>6.4370000000000003</v>
      </c>
      <c r="J5" s="38">
        <v>2.3E-2</v>
      </c>
      <c r="K5" s="32" t="s">
        <v>89</v>
      </c>
      <c r="L5" s="27">
        <v>72.3</v>
      </c>
      <c r="M5" s="13">
        <f t="shared" si="2"/>
        <v>37.556032040000005</v>
      </c>
      <c r="N5" s="13">
        <f t="shared" si="3"/>
        <v>28.66738304718956</v>
      </c>
      <c r="O5" s="3">
        <f t="shared" si="0"/>
        <v>1.8951929271959334</v>
      </c>
      <c r="P5" s="3">
        <f t="shared" si="1"/>
        <v>28.604781727252476</v>
      </c>
    </row>
    <row r="6" spans="1:16">
      <c r="A6" s="32" t="s">
        <v>127</v>
      </c>
      <c r="B6" s="32" t="s">
        <v>17</v>
      </c>
      <c r="C6" s="33" t="s">
        <v>10</v>
      </c>
      <c r="D6" s="36">
        <v>170</v>
      </c>
      <c r="E6" s="42">
        <v>4377.8310000000001</v>
      </c>
      <c r="F6" s="42">
        <v>4488.5330000000004</v>
      </c>
      <c r="G6" s="38">
        <v>-4.9119999999999999</v>
      </c>
      <c r="H6" s="38">
        <v>8.9999999999999993E-3</v>
      </c>
      <c r="I6" s="38">
        <v>-19.282</v>
      </c>
      <c r="J6" s="38">
        <v>2.7E-2</v>
      </c>
      <c r="K6" s="32" t="s">
        <v>90</v>
      </c>
      <c r="L6" s="27">
        <v>72.2</v>
      </c>
      <c r="M6" s="13">
        <f t="shared" si="2"/>
        <v>11.041800560000002</v>
      </c>
      <c r="N6" s="13">
        <f t="shared" si="3"/>
        <v>2.3773726714161967</v>
      </c>
      <c r="O6" s="3">
        <f t="shared" si="0"/>
        <v>-4.8769682869210396</v>
      </c>
      <c r="P6" s="3">
        <f t="shared" si="1"/>
        <v>1.4565436061310699</v>
      </c>
    </row>
    <row r="7" spans="1:16">
      <c r="A7" s="32" t="s">
        <v>128</v>
      </c>
      <c r="B7" s="32" t="s">
        <v>18</v>
      </c>
      <c r="C7" s="33" t="s">
        <v>10</v>
      </c>
      <c r="D7" s="36">
        <v>90</v>
      </c>
      <c r="E7" s="42">
        <v>5886.1049999999996</v>
      </c>
      <c r="F7" s="42">
        <v>6100.6629999999996</v>
      </c>
      <c r="G7" s="38">
        <v>-5.0979999999999999</v>
      </c>
      <c r="H7" s="38">
        <v>4.0000000000000001E-3</v>
      </c>
      <c r="I7" s="38">
        <v>-19.812999999999999</v>
      </c>
      <c r="J7" s="38">
        <v>8.0000000000000002E-3</v>
      </c>
      <c r="K7" s="32" t="s">
        <v>91</v>
      </c>
      <c r="L7" s="27">
        <v>72.2</v>
      </c>
      <c r="M7" s="13">
        <f t="shared" si="2"/>
        <v>10.494382040000001</v>
      </c>
      <c r="N7" s="13">
        <f t="shared" si="3"/>
        <v>1.8346454196594095</v>
      </c>
      <c r="O7" s="3">
        <f t="shared" si="0"/>
        <v>-5.0623158422220627</v>
      </c>
      <c r="P7" s="3">
        <f t="shared" si="1"/>
        <v>0.91736239647783524</v>
      </c>
    </row>
    <row r="8" spans="1:16">
      <c r="A8" s="32" t="s">
        <v>129</v>
      </c>
      <c r="B8" s="32" t="s">
        <v>20</v>
      </c>
      <c r="C8" s="33" t="s">
        <v>10</v>
      </c>
      <c r="D8" s="36">
        <v>110</v>
      </c>
      <c r="E8" s="42">
        <v>5198.9520000000002</v>
      </c>
      <c r="F8" s="42">
        <v>5373.1859999999997</v>
      </c>
      <c r="G8" s="38">
        <v>-4.7720000000000002</v>
      </c>
      <c r="H8" s="38">
        <v>4.0000000000000001E-3</v>
      </c>
      <c r="I8" s="38">
        <v>-13.622</v>
      </c>
      <c r="J8" s="38">
        <v>1.2999999999999999E-2</v>
      </c>
      <c r="K8" s="32" t="s">
        <v>92</v>
      </c>
      <c r="L8" s="27">
        <v>72.400000000000006</v>
      </c>
      <c r="M8" s="13">
        <f t="shared" si="2"/>
        <v>16.876807759999998</v>
      </c>
      <c r="N8" s="13">
        <f t="shared" si="3"/>
        <v>8.1682549253363277</v>
      </c>
      <c r="O8" s="3">
        <f t="shared" si="0"/>
        <v>-4.7374593743288713</v>
      </c>
      <c r="P8" s="3">
        <f t="shared" si="1"/>
        <v>7.2095897052927187</v>
      </c>
    </row>
    <row r="9" spans="1:16">
      <c r="A9" s="32" t="s">
        <v>130</v>
      </c>
      <c r="B9" s="32" t="s">
        <v>21</v>
      </c>
      <c r="C9" s="33" t="s">
        <v>10</v>
      </c>
      <c r="D9" s="36">
        <v>80</v>
      </c>
      <c r="E9" s="42">
        <v>6483.3620000000001</v>
      </c>
      <c r="F9" s="42">
        <v>6729.2160000000003</v>
      </c>
      <c r="G9" s="38">
        <v>-4.641</v>
      </c>
      <c r="H9" s="38">
        <v>7.0000000000000001E-3</v>
      </c>
      <c r="I9" s="38">
        <v>-19.591999999999999</v>
      </c>
      <c r="J9" s="38">
        <v>3.5000000000000003E-2</v>
      </c>
      <c r="K9" s="32" t="s">
        <v>93</v>
      </c>
      <c r="L9" s="27">
        <v>72.2</v>
      </c>
      <c r="M9" s="13">
        <f t="shared" si="2"/>
        <v>10.722215360000003</v>
      </c>
      <c r="N9" s="13">
        <f t="shared" si="3"/>
        <v>2.0605262532531015</v>
      </c>
      <c r="O9" s="3">
        <f t="shared" si="0"/>
        <v>-4.6069188918319135</v>
      </c>
      <c r="P9" s="3">
        <f t="shared" si="1"/>
        <v>1.1417673820397283</v>
      </c>
    </row>
    <row r="10" spans="1:16">
      <c r="A10" s="32" t="s">
        <v>131</v>
      </c>
      <c r="B10" s="32" t="s">
        <v>22</v>
      </c>
      <c r="C10" s="33" t="s">
        <v>10</v>
      </c>
      <c r="D10" s="36">
        <v>100</v>
      </c>
      <c r="E10" s="42">
        <v>2250.3069999999998</v>
      </c>
      <c r="F10" s="42">
        <v>2287.462</v>
      </c>
      <c r="G10" s="38">
        <v>-4.5170000000000003</v>
      </c>
      <c r="H10" s="38">
        <v>6.0000000000000001E-3</v>
      </c>
      <c r="I10" s="38">
        <v>-19.690000000000001</v>
      </c>
      <c r="J10" s="38">
        <v>2.5999999999999999E-2</v>
      </c>
      <c r="K10" s="32" t="s">
        <v>94</v>
      </c>
      <c r="L10" s="27">
        <v>72.2</v>
      </c>
      <c r="M10" s="13">
        <f t="shared" si="2"/>
        <v>10.621185199999999</v>
      </c>
      <c r="N10" s="13">
        <f t="shared" si="3"/>
        <v>1.9603619017048004</v>
      </c>
      <c r="O10" s="3">
        <f t="shared" si="0"/>
        <v>-4.4833538549645651</v>
      </c>
      <c r="P10" s="3">
        <f t="shared" si="1"/>
        <v>1.042257478939917</v>
      </c>
    </row>
    <row r="11" spans="1:16">
      <c r="A11" s="32" t="s">
        <v>132</v>
      </c>
      <c r="B11" s="32" t="s">
        <v>23</v>
      </c>
      <c r="C11" s="33" t="s">
        <v>10</v>
      </c>
      <c r="D11" s="36">
        <v>120</v>
      </c>
      <c r="E11" s="42">
        <v>4812.5510000000004</v>
      </c>
      <c r="F11" s="42">
        <v>4958.2749999999996</v>
      </c>
      <c r="G11" s="38">
        <v>-4.702</v>
      </c>
      <c r="H11" s="38">
        <v>8.0000000000000002E-3</v>
      </c>
      <c r="I11" s="38">
        <v>-13.631</v>
      </c>
      <c r="J11" s="38">
        <v>2.4E-2</v>
      </c>
      <c r="K11" s="32" t="s">
        <v>95</v>
      </c>
      <c r="L11" s="27">
        <v>72.3</v>
      </c>
      <c r="M11" s="13">
        <f t="shared" si="2"/>
        <v>16.867529480000002</v>
      </c>
      <c r="N11" s="13">
        <f t="shared" si="3"/>
        <v>8.156117023592401</v>
      </c>
      <c r="O11" s="3">
        <f t="shared" si="0"/>
        <v>-4.6677049180327872</v>
      </c>
      <c r="P11" s="3">
        <f t="shared" si="1"/>
        <v>7.197531109517846</v>
      </c>
    </row>
    <row r="12" spans="1:16" ht="17" customHeight="1">
      <c r="A12" s="32" t="s">
        <v>133</v>
      </c>
      <c r="B12" s="32" t="s">
        <v>24</v>
      </c>
      <c r="C12" s="33" t="s">
        <v>10</v>
      </c>
      <c r="D12" s="36">
        <v>70</v>
      </c>
      <c r="E12" s="42">
        <v>4135.2049999999999</v>
      </c>
      <c r="F12" s="42">
        <v>4226.3599999999997</v>
      </c>
      <c r="G12" s="38">
        <v>-4.6630000000000003</v>
      </c>
      <c r="H12" s="38">
        <v>7.0000000000000001E-3</v>
      </c>
      <c r="I12" s="38">
        <v>-19.686</v>
      </c>
      <c r="J12" s="38">
        <v>2.4E-2</v>
      </c>
      <c r="K12" s="32" t="s">
        <v>96</v>
      </c>
      <c r="L12" s="27">
        <v>72.3</v>
      </c>
      <c r="M12" s="13">
        <f t="shared" si="2"/>
        <v>10.625308880000002</v>
      </c>
      <c r="N12" s="13">
        <f t="shared" si="3"/>
        <v>1.9673729647485061</v>
      </c>
      <c r="O12" s="3">
        <f t="shared" si="0"/>
        <v>-4.62884172095354</v>
      </c>
      <c r="P12" s="3">
        <f t="shared" si="1"/>
        <v>1.0492227334772999</v>
      </c>
    </row>
    <row r="13" spans="1:16">
      <c r="A13" s="32" t="s">
        <v>134</v>
      </c>
      <c r="B13" s="32" t="s">
        <v>25</v>
      </c>
      <c r="C13" s="33" t="s">
        <v>10</v>
      </c>
      <c r="D13" s="36">
        <v>140</v>
      </c>
      <c r="E13" s="42">
        <v>6122.0889999999999</v>
      </c>
      <c r="F13" s="42">
        <v>6344.7470000000003</v>
      </c>
      <c r="G13" s="38">
        <v>-4.7249999999999996</v>
      </c>
      <c r="H13" s="38">
        <v>2E-3</v>
      </c>
      <c r="I13" s="38">
        <v>-13.749000000000001</v>
      </c>
      <c r="J13" s="38">
        <v>2.1000000000000001E-2</v>
      </c>
      <c r="K13" s="32" t="s">
        <v>97</v>
      </c>
      <c r="L13" s="27">
        <v>72.2</v>
      </c>
      <c r="M13" s="13">
        <f t="shared" si="2"/>
        <v>16.745880920000001</v>
      </c>
      <c r="N13" s="13">
        <f t="shared" si="3"/>
        <v>8.0325701930187279</v>
      </c>
      <c r="O13" s="3">
        <f t="shared" si="0"/>
        <v>-4.6906242393872146</v>
      </c>
      <c r="P13" s="3">
        <f t="shared" si="1"/>
        <v>7.0747915025754837</v>
      </c>
    </row>
    <row r="14" spans="1:16">
      <c r="A14" s="32" t="s">
        <v>135</v>
      </c>
      <c r="B14" s="32" t="s">
        <v>11</v>
      </c>
      <c r="C14" s="33" t="s">
        <v>12</v>
      </c>
      <c r="D14" s="36">
        <v>110</v>
      </c>
      <c r="E14" s="42">
        <v>6601.0029999999997</v>
      </c>
      <c r="F14" s="42">
        <v>6854.5789999999997</v>
      </c>
      <c r="G14" s="38">
        <v>-5.07</v>
      </c>
      <c r="H14" s="38">
        <v>3.0000000000000001E-3</v>
      </c>
      <c r="I14" s="38">
        <v>-14.484</v>
      </c>
      <c r="J14" s="38">
        <v>0.01</v>
      </c>
      <c r="K14" s="32" t="s">
        <v>98</v>
      </c>
      <c r="L14" s="27">
        <v>72.3</v>
      </c>
      <c r="M14" s="13">
        <f t="shared" si="2"/>
        <v>15.988154720000001</v>
      </c>
      <c r="N14" s="13">
        <f t="shared" si="3"/>
        <v>7.2842757878873954</v>
      </c>
      <c r="O14" s="3">
        <f t="shared" si="0"/>
        <v>-5.0344140597036295</v>
      </c>
      <c r="P14" s="3">
        <f t="shared" si="1"/>
        <v>7.361386263149134</v>
      </c>
    </row>
    <row r="15" spans="1:16">
      <c r="A15" s="32" t="s">
        <v>136</v>
      </c>
      <c r="B15" s="32" t="s">
        <v>99</v>
      </c>
      <c r="C15" s="33" t="s">
        <v>10</v>
      </c>
      <c r="D15" s="36">
        <v>160</v>
      </c>
      <c r="E15" s="42">
        <v>6768.7359999999999</v>
      </c>
      <c r="F15" s="42">
        <v>7044.0720000000001</v>
      </c>
      <c r="G15" s="38">
        <v>-4.6929999999999996</v>
      </c>
      <c r="H15" s="38">
        <v>2E-3</v>
      </c>
      <c r="I15" s="38">
        <v>-14.256</v>
      </c>
      <c r="J15" s="38">
        <v>0.03</v>
      </c>
      <c r="K15" s="32" t="s">
        <v>100</v>
      </c>
      <c r="L15" s="27">
        <v>72.3</v>
      </c>
      <c r="M15" s="13">
        <f t="shared" si="2"/>
        <v>16.22320448</v>
      </c>
      <c r="N15" s="13">
        <f t="shared" si="3"/>
        <v>7.5173118977827471</v>
      </c>
      <c r="O15" s="3">
        <f t="shared" si="0"/>
        <v>-4.6587364879375759</v>
      </c>
      <c r="P15" s="3">
        <f t="shared" si="1"/>
        <v>6.562899774253542</v>
      </c>
    </row>
    <row r="16" spans="1:16">
      <c r="A16" s="32" t="s">
        <v>137</v>
      </c>
      <c r="B16" s="32" t="s">
        <v>101</v>
      </c>
      <c r="C16" s="33" t="s">
        <v>10</v>
      </c>
      <c r="D16" s="36">
        <v>150</v>
      </c>
      <c r="E16" s="42">
        <v>6532.7839999999997</v>
      </c>
      <c r="F16" s="42">
        <v>6816.7529999999997</v>
      </c>
      <c r="G16" s="38">
        <v>-5.2240000000000002</v>
      </c>
      <c r="H16" s="38">
        <v>5.0000000000000001E-3</v>
      </c>
      <c r="I16" s="38">
        <v>-13.608000000000001</v>
      </c>
      <c r="J16" s="38">
        <v>1.6E-2</v>
      </c>
      <c r="K16" s="32" t="s">
        <v>102</v>
      </c>
      <c r="L16" s="27">
        <v>72.3</v>
      </c>
      <c r="M16" s="13">
        <f t="shared" si="2"/>
        <v>16.891240639999999</v>
      </c>
      <c r="N16" s="13">
        <f t="shared" si="3"/>
        <v>8.1796250522221499</v>
      </c>
      <c r="O16" s="3">
        <f t="shared" si="0"/>
        <v>-5.1878738635550148</v>
      </c>
      <c r="P16" s="3">
        <f t="shared" si="1"/>
        <v>7.2208855426555258</v>
      </c>
    </row>
    <row r="17" spans="1:16">
      <c r="A17" s="32" t="s">
        <v>138</v>
      </c>
      <c r="B17" s="32" t="s">
        <v>103</v>
      </c>
      <c r="C17" s="33" t="s">
        <v>10</v>
      </c>
      <c r="D17" s="36">
        <v>180</v>
      </c>
      <c r="E17" s="42">
        <v>7131.6790000000001</v>
      </c>
      <c r="F17" s="42">
        <v>7430.0659999999998</v>
      </c>
      <c r="G17" s="38">
        <v>-4.6500000000000004</v>
      </c>
      <c r="H17" s="38">
        <v>3.0000000000000001E-3</v>
      </c>
      <c r="I17" s="38">
        <v>-14.45</v>
      </c>
      <c r="J17" s="38">
        <v>2.4E-2</v>
      </c>
      <c r="K17" s="32" t="s">
        <v>104</v>
      </c>
      <c r="L17" s="27">
        <v>72.2</v>
      </c>
      <c r="M17" s="13">
        <f t="shared" si="2"/>
        <v>16.023206000000002</v>
      </c>
      <c r="N17" s="13">
        <f t="shared" si="3"/>
        <v>7.3160884538820028</v>
      </c>
      <c r="O17" s="3">
        <f t="shared" si="0"/>
        <v>-4.6158873219271248</v>
      </c>
      <c r="P17" s="3">
        <f t="shared" si="1"/>
        <v>6.3629910732590806</v>
      </c>
    </row>
    <row r="18" spans="1:16">
      <c r="A18" s="32" t="s">
        <v>139</v>
      </c>
      <c r="B18" s="32" t="s">
        <v>105</v>
      </c>
      <c r="C18" s="33" t="s">
        <v>10</v>
      </c>
      <c r="D18" s="36">
        <v>120</v>
      </c>
      <c r="E18" s="42">
        <v>5298.8620000000001</v>
      </c>
      <c r="F18" s="42">
        <v>5469.098</v>
      </c>
      <c r="G18" s="38">
        <v>-4.5990000000000002</v>
      </c>
      <c r="H18" s="38">
        <v>3.0000000000000001E-3</v>
      </c>
      <c r="I18" s="38">
        <v>-20.215</v>
      </c>
      <c r="J18" s="38">
        <v>1.4E-2</v>
      </c>
      <c r="K18" s="32" t="s">
        <v>106</v>
      </c>
      <c r="L18" s="27">
        <v>72.3</v>
      </c>
      <c r="M18" s="13">
        <f t="shared" si="2"/>
        <v>10.079952200000001</v>
      </c>
      <c r="N18" s="13">
        <f t="shared" si="3"/>
        <v>1.426688306263145</v>
      </c>
      <c r="O18" s="3">
        <f t="shared" si="0"/>
        <v>-4.5650662180542634</v>
      </c>
      <c r="P18" s="3">
        <f t="shared" si="1"/>
        <v>0.51207077130952339</v>
      </c>
    </row>
    <row r="19" spans="1:16">
      <c r="A19" s="32" t="s">
        <v>140</v>
      </c>
      <c r="B19" s="32" t="s">
        <v>107</v>
      </c>
      <c r="C19" s="33" t="s">
        <v>10</v>
      </c>
      <c r="D19" s="36">
        <v>80</v>
      </c>
      <c r="E19" s="42">
        <v>4397.6949999999997</v>
      </c>
      <c r="F19" s="42">
        <v>4511.4840000000004</v>
      </c>
      <c r="G19" s="38">
        <v>-4.633</v>
      </c>
      <c r="H19" s="38">
        <v>4.0000000000000001E-3</v>
      </c>
      <c r="I19" s="38">
        <v>-14.673</v>
      </c>
      <c r="J19" s="38">
        <v>2.7E-2</v>
      </c>
      <c r="K19" s="32" t="s">
        <v>108</v>
      </c>
      <c r="L19" s="27">
        <v>72.2</v>
      </c>
      <c r="M19" s="13">
        <f t="shared" si="2"/>
        <v>15.79331084</v>
      </c>
      <c r="N19" s="13">
        <f t="shared" si="3"/>
        <v>7.0881634498485937</v>
      </c>
      <c r="O19" s="3">
        <f t="shared" si="0"/>
        <v>-4.598946953969504</v>
      </c>
      <c r="P19" s="3">
        <f t="shared" si="1"/>
        <v>6.1365552733482556</v>
      </c>
    </row>
    <row r="20" spans="1:16">
      <c r="A20" s="32" t="s">
        <v>141</v>
      </c>
      <c r="B20" s="32" t="s">
        <v>109</v>
      </c>
      <c r="C20" s="33" t="s">
        <v>10</v>
      </c>
      <c r="D20" s="36">
        <v>120</v>
      </c>
      <c r="E20" s="42">
        <v>4498.1350000000002</v>
      </c>
      <c r="F20" s="42">
        <v>4618.835</v>
      </c>
      <c r="G20" s="38">
        <v>-4.5620000000000003</v>
      </c>
      <c r="H20" s="38">
        <v>4.0000000000000001E-3</v>
      </c>
      <c r="I20" s="38">
        <v>-19.280999999999999</v>
      </c>
      <c r="J20" s="38">
        <v>1.0999999999999999E-2</v>
      </c>
      <c r="K20" s="32" t="s">
        <v>110</v>
      </c>
      <c r="L20" s="27">
        <v>72.2</v>
      </c>
      <c r="M20" s="13">
        <f t="shared" si="2"/>
        <v>11.04283148</v>
      </c>
      <c r="N20" s="13">
        <f t="shared" si="3"/>
        <v>2.3783947566362258</v>
      </c>
      <c r="O20" s="3">
        <f t="shared" si="0"/>
        <v>-4.528196005440619</v>
      </c>
      <c r="P20" s="3">
        <f t="shared" si="1"/>
        <v>1.457559013305705</v>
      </c>
    </row>
    <row r="21" spans="1:16">
      <c r="A21" s="32" t="s">
        <v>142</v>
      </c>
      <c r="B21" s="32" t="s">
        <v>111</v>
      </c>
      <c r="C21" s="33" t="s">
        <v>10</v>
      </c>
      <c r="D21" s="36">
        <v>140</v>
      </c>
      <c r="E21" s="42">
        <v>5710.5540000000001</v>
      </c>
      <c r="F21" s="42">
        <v>5903.9489999999996</v>
      </c>
      <c r="G21" s="38">
        <v>-5.5220000000000002</v>
      </c>
      <c r="H21" s="38">
        <v>5.0000000000000001E-3</v>
      </c>
      <c r="I21" s="38">
        <v>-13.952999999999999</v>
      </c>
      <c r="J21" s="38">
        <v>0.02</v>
      </c>
      <c r="K21" s="32" t="s">
        <v>112</v>
      </c>
      <c r="L21" s="27">
        <v>72.2</v>
      </c>
      <c r="M21" s="13">
        <f t="shared" si="2"/>
        <v>16.535573240000002</v>
      </c>
      <c r="N21" s="13">
        <f t="shared" si="3"/>
        <v>7.8240648081630297</v>
      </c>
      <c r="O21" s="3">
        <f t="shared" si="0"/>
        <v>-5.484828548929773</v>
      </c>
      <c r="P21" s="3">
        <f t="shared" si="1"/>
        <v>6.8676484389799075</v>
      </c>
    </row>
    <row r="22" spans="1:16">
      <c r="A22" s="32" t="s">
        <v>143</v>
      </c>
      <c r="B22" s="32" t="s">
        <v>99</v>
      </c>
      <c r="C22" s="33" t="s">
        <v>10</v>
      </c>
      <c r="D22" s="36">
        <v>120</v>
      </c>
      <c r="E22" s="42">
        <v>4562.643</v>
      </c>
      <c r="F22" s="42">
        <v>4685.3310000000001</v>
      </c>
      <c r="G22" s="38">
        <v>-4.6790000000000003</v>
      </c>
      <c r="H22" s="38">
        <v>4.0000000000000001E-3</v>
      </c>
      <c r="I22" s="38">
        <v>-14.257</v>
      </c>
      <c r="J22" s="38">
        <v>6.0000000000000001E-3</v>
      </c>
      <c r="K22" s="32" t="s">
        <v>113</v>
      </c>
      <c r="L22" s="27">
        <v>72.2</v>
      </c>
      <c r="M22" s="13">
        <f t="shared" si="2"/>
        <v>16.222173560000002</v>
      </c>
      <c r="N22" s="13">
        <f t="shared" si="3"/>
        <v>7.513350901319086</v>
      </c>
      <c r="O22" s="3">
        <f t="shared" si="0"/>
        <v>-4.6447855966783598</v>
      </c>
      <c r="P22" s="3">
        <f t="shared" si="1"/>
        <v>6.5589646579353618</v>
      </c>
    </row>
    <row r="23" spans="1:16">
      <c r="A23" s="32" t="s">
        <v>144</v>
      </c>
      <c r="B23" s="32" t="s">
        <v>101</v>
      </c>
      <c r="C23" s="33" t="s">
        <v>10</v>
      </c>
      <c r="D23" s="36">
        <v>150</v>
      </c>
      <c r="E23" s="42">
        <v>5672.4319999999998</v>
      </c>
      <c r="F23" s="42">
        <v>5856.5789999999997</v>
      </c>
      <c r="G23" s="38">
        <v>-5.1559999999999997</v>
      </c>
      <c r="H23" s="38">
        <v>5.0000000000000001E-3</v>
      </c>
      <c r="I23" s="38">
        <v>-13.493</v>
      </c>
      <c r="J23" s="38">
        <v>2.1000000000000001E-2</v>
      </c>
      <c r="K23" s="32" t="s">
        <v>114</v>
      </c>
      <c r="L23" s="27">
        <v>72.2</v>
      </c>
      <c r="M23" s="13">
        <f t="shared" si="2"/>
        <v>17.009796440000002</v>
      </c>
      <c r="N23" s="13">
        <f t="shared" si="3"/>
        <v>8.2942240093083228</v>
      </c>
      <c r="O23" s="3">
        <f t="shared" si="0"/>
        <v>-5.1201123917245326</v>
      </c>
      <c r="P23" s="3">
        <f t="shared" si="1"/>
        <v>7.3347357392445334</v>
      </c>
    </row>
    <row r="24" spans="1:16">
      <c r="A24" s="32" t="s">
        <v>145</v>
      </c>
      <c r="B24" s="32" t="s">
        <v>13</v>
      </c>
      <c r="C24" s="33" t="s">
        <v>12</v>
      </c>
      <c r="D24" s="36">
        <v>60</v>
      </c>
      <c r="E24" s="42">
        <v>5182.9080000000004</v>
      </c>
      <c r="F24" s="42">
        <v>5354.77</v>
      </c>
      <c r="G24" s="38">
        <v>1.978</v>
      </c>
      <c r="H24" s="38">
        <v>1.0999999999999999E-2</v>
      </c>
      <c r="I24" s="38">
        <v>6.5149999999999997</v>
      </c>
      <c r="J24" s="38">
        <v>3.6999999999999998E-2</v>
      </c>
      <c r="K24" s="32" t="s">
        <v>115</v>
      </c>
      <c r="L24" s="27">
        <v>72.2</v>
      </c>
      <c r="M24" s="13">
        <f t="shared" si="2"/>
        <v>37.636443800000002</v>
      </c>
      <c r="N24" s="13">
        <f t="shared" si="3"/>
        <v>28.744105088690731</v>
      </c>
      <c r="O24" s="3">
        <f t="shared" si="0"/>
        <v>1.9888631970792465</v>
      </c>
      <c r="P24" s="3">
        <f t="shared" si="1"/>
        <v>28.681002486408687</v>
      </c>
    </row>
    <row r="25" spans="1:16">
      <c r="A25" s="32" t="s">
        <v>146</v>
      </c>
      <c r="B25" s="32" t="s">
        <v>103</v>
      </c>
      <c r="C25" s="33" t="s">
        <v>10</v>
      </c>
      <c r="D25" s="36">
        <v>160</v>
      </c>
      <c r="E25" s="42">
        <v>5152.4279999999999</v>
      </c>
      <c r="F25" s="42">
        <v>5303.768</v>
      </c>
      <c r="G25" s="38">
        <v>-4.6360000000000001</v>
      </c>
      <c r="H25" s="38">
        <v>4.0000000000000001E-3</v>
      </c>
      <c r="I25" s="38">
        <v>-14.331</v>
      </c>
      <c r="J25" s="38">
        <v>1.2999999999999999E-2</v>
      </c>
      <c r="K25" s="32" t="s">
        <v>116</v>
      </c>
      <c r="L25" s="27">
        <v>72.3</v>
      </c>
      <c r="M25" s="13">
        <f t="shared" si="2"/>
        <v>16.145885480000004</v>
      </c>
      <c r="N25" s="13">
        <f t="shared" si="3"/>
        <v>7.4406552826856114</v>
      </c>
      <c r="O25" s="3">
        <f t="shared" si="0"/>
        <v>-4.6019364306679078</v>
      </c>
      <c r="P25" s="3">
        <f t="shared" si="1"/>
        <v>6.4867440140218475</v>
      </c>
    </row>
    <row r="26" spans="1:16">
      <c r="A26" s="32" t="s">
        <v>147</v>
      </c>
      <c r="B26" s="32" t="s">
        <v>105</v>
      </c>
      <c r="C26" s="33" t="s">
        <v>10</v>
      </c>
      <c r="D26" s="36">
        <v>170</v>
      </c>
      <c r="E26" s="42">
        <v>6264.0169999999998</v>
      </c>
      <c r="F26" s="42">
        <v>6502.9939999999997</v>
      </c>
      <c r="G26" s="38">
        <v>-4.5960000000000001</v>
      </c>
      <c r="H26" s="38">
        <v>3.0000000000000001E-3</v>
      </c>
      <c r="I26" s="38">
        <v>-20.289000000000001</v>
      </c>
      <c r="J26" s="38">
        <v>1.6E-2</v>
      </c>
      <c r="K26" s="32" t="s">
        <v>117</v>
      </c>
      <c r="L26" s="27">
        <v>72.2</v>
      </c>
      <c r="M26" s="13">
        <f t="shared" si="2"/>
        <v>10.00366412</v>
      </c>
      <c r="N26" s="13">
        <f t="shared" si="3"/>
        <v>1.3481328549960381</v>
      </c>
      <c r="O26" s="3">
        <f t="shared" si="0"/>
        <v>-4.5620767413558596</v>
      </c>
      <c r="P26" s="3">
        <f t="shared" si="1"/>
        <v>0.43402858142141487</v>
      </c>
    </row>
    <row r="27" spans="1:16">
      <c r="A27" s="32" t="s">
        <v>148</v>
      </c>
      <c r="B27" s="32" t="s">
        <v>107</v>
      </c>
      <c r="C27" s="33" t="s">
        <v>10</v>
      </c>
      <c r="D27" s="36">
        <v>150</v>
      </c>
      <c r="E27" s="42">
        <v>4753.2349999999997</v>
      </c>
      <c r="F27" s="42">
        <v>4896.9639999999999</v>
      </c>
      <c r="G27" s="38">
        <v>-4.6020000000000003</v>
      </c>
      <c r="H27" s="38">
        <v>1.0999999999999999E-2</v>
      </c>
      <c r="I27" s="38">
        <v>-14.69</v>
      </c>
      <c r="J27" s="38">
        <v>3.1E-2</v>
      </c>
      <c r="K27" s="32" t="s">
        <v>118</v>
      </c>
      <c r="L27" s="27">
        <v>72.3</v>
      </c>
      <c r="M27" s="13">
        <f t="shared" si="2"/>
        <v>15.775785200000001</v>
      </c>
      <c r="N27" s="13">
        <f t="shared" si="3"/>
        <v>7.0737256184205535</v>
      </c>
      <c r="O27" s="3">
        <f t="shared" si="0"/>
        <v>-4.5680556947526672</v>
      </c>
      <c r="P27" s="3">
        <f t="shared" si="1"/>
        <v>6.122211775046039</v>
      </c>
    </row>
    <row r="28" spans="1:16">
      <c r="A28" s="32" t="s">
        <v>149</v>
      </c>
      <c r="B28" s="32" t="s">
        <v>109</v>
      </c>
      <c r="C28" s="33" t="s">
        <v>10</v>
      </c>
      <c r="D28" s="36">
        <v>90</v>
      </c>
      <c r="E28" s="42">
        <v>3717.04</v>
      </c>
      <c r="F28" s="42">
        <v>3786.8629999999998</v>
      </c>
      <c r="G28" s="38">
        <v>-4.6239999999999997</v>
      </c>
      <c r="H28" s="38">
        <v>1.4E-2</v>
      </c>
      <c r="I28" s="38">
        <v>-19.391999999999999</v>
      </c>
      <c r="J28" s="38">
        <v>4.5999999999999999E-2</v>
      </c>
      <c r="K28" s="32" t="s">
        <v>119</v>
      </c>
      <c r="L28" s="27">
        <v>72.2</v>
      </c>
      <c r="M28" s="13">
        <f t="shared" si="2"/>
        <v>10.92839936</v>
      </c>
      <c r="N28" s="13">
        <f t="shared" si="3"/>
        <v>2.2649432972293653</v>
      </c>
      <c r="O28" s="3">
        <f t="shared" si="0"/>
        <v>-4.5899785238742927</v>
      </c>
      <c r="P28" s="3">
        <f t="shared" si="1"/>
        <v>1.3448488169374408</v>
      </c>
    </row>
    <row r="29" spans="1:16">
      <c r="A29" s="32" t="s">
        <v>150</v>
      </c>
      <c r="B29" s="32" t="s">
        <v>111</v>
      </c>
      <c r="C29" s="33" t="s">
        <v>10</v>
      </c>
      <c r="D29" s="36">
        <v>120</v>
      </c>
      <c r="E29" s="42">
        <v>5616.6419999999998</v>
      </c>
      <c r="F29" s="42">
        <v>5802.4070000000002</v>
      </c>
      <c r="G29" s="38">
        <v>-5.3440000000000003</v>
      </c>
      <c r="H29" s="38">
        <v>6.0000000000000001E-3</v>
      </c>
      <c r="I29" s="38">
        <v>-14.015000000000001</v>
      </c>
      <c r="J29" s="38">
        <v>1.7000000000000001E-2</v>
      </c>
      <c r="K29" s="32" t="s">
        <v>120</v>
      </c>
      <c r="L29" s="27">
        <v>72.3</v>
      </c>
      <c r="M29" s="13">
        <f t="shared" si="2"/>
        <v>16.471656199999998</v>
      </c>
      <c r="N29" s="13">
        <f t="shared" si="3"/>
        <v>7.7636351542948887</v>
      </c>
      <c r="O29" s="3">
        <f t="shared" si="0"/>
        <v>-5.3074529314911594</v>
      </c>
      <c r="P29" s="3">
        <f t="shared" si="1"/>
        <v>6.8076136171313966</v>
      </c>
    </row>
    <row r="30" spans="1:16">
      <c r="A30" s="32" t="s">
        <v>151</v>
      </c>
      <c r="B30" s="32" t="s">
        <v>13</v>
      </c>
      <c r="C30" s="33" t="s">
        <v>12</v>
      </c>
      <c r="D30" s="36">
        <v>140</v>
      </c>
      <c r="E30" s="42">
        <v>10689.862999999999</v>
      </c>
      <c r="F30" s="42">
        <v>11300.428</v>
      </c>
      <c r="G30" s="38">
        <v>1.9039999999999999</v>
      </c>
      <c r="H30" s="38">
        <v>5.0000000000000001E-3</v>
      </c>
      <c r="I30" s="38">
        <v>6.4850000000000003</v>
      </c>
      <c r="J30" s="38">
        <v>0.05</v>
      </c>
      <c r="K30" s="32" t="s">
        <v>121</v>
      </c>
      <c r="L30" s="27">
        <v>72.2</v>
      </c>
      <c r="M30" s="13">
        <f t="shared" si="2"/>
        <v>37.605516200000004</v>
      </c>
      <c r="N30" s="13">
        <f t="shared" si="3"/>
        <v>28.713442532094177</v>
      </c>
      <c r="O30" s="3">
        <f t="shared" si="0"/>
        <v>1.9151227718519575</v>
      </c>
      <c r="P30" s="3">
        <f t="shared" si="1"/>
        <v>28.650540271173917</v>
      </c>
    </row>
    <row r="31" spans="1:16">
      <c r="A31" s="32" t="s">
        <v>152</v>
      </c>
      <c r="B31" s="32" t="s">
        <v>11</v>
      </c>
      <c r="C31" s="33" t="s">
        <v>12</v>
      </c>
      <c r="D31" s="36">
        <v>170</v>
      </c>
      <c r="E31" s="42">
        <v>4859.884</v>
      </c>
      <c r="F31" s="42">
        <v>4714.7870000000003</v>
      </c>
      <c r="G31" s="38">
        <v>-5.008</v>
      </c>
      <c r="H31" s="38">
        <v>8.9999999999999993E-3</v>
      </c>
      <c r="I31" s="38">
        <v>-14.733000000000001</v>
      </c>
      <c r="J31" s="38">
        <v>3.9E-2</v>
      </c>
      <c r="K31" s="32" t="s">
        <v>122</v>
      </c>
      <c r="L31" s="27">
        <v>72.2</v>
      </c>
      <c r="M31" s="13">
        <f t="shared" si="2"/>
        <v>15.73145564</v>
      </c>
      <c r="N31" s="13">
        <f t="shared" si="3"/>
        <v>7.0268383366557146</v>
      </c>
      <c r="O31" s="3">
        <f t="shared" si="0"/>
        <v>-4.9726315412699549</v>
      </c>
      <c r="P31" s="3">
        <f t="shared" si="1"/>
        <v>7.1056308428789423</v>
      </c>
    </row>
    <row r="32" spans="1:16">
      <c r="A32" s="32"/>
      <c r="B32" s="32"/>
      <c r="C32" s="33"/>
      <c r="D32" s="36"/>
      <c r="E32" s="32"/>
      <c r="F32" s="32"/>
      <c r="G32" s="32"/>
      <c r="H32" s="32"/>
      <c r="I32" s="32"/>
      <c r="J32" s="32"/>
      <c r="K32" s="32"/>
      <c r="L32" s="27"/>
      <c r="M32" s="3"/>
      <c r="N32" s="3"/>
      <c r="O32" s="3"/>
      <c r="P32" s="3"/>
    </row>
    <row r="34" spans="1:13" ht="17" thickBot="1">
      <c r="A34"/>
      <c r="B34"/>
      <c r="C34"/>
      <c r="D34"/>
      <c r="E34"/>
      <c r="L34"/>
      <c r="M34"/>
    </row>
    <row r="35" spans="1:13">
      <c r="A35" s="16" t="s">
        <v>4</v>
      </c>
      <c r="B35" s="21" t="s">
        <v>227</v>
      </c>
      <c r="C35" s="22" t="s">
        <v>228</v>
      </c>
      <c r="D35" s="6"/>
      <c r="E35" s="7"/>
      <c r="G35" s="16" t="s">
        <v>85</v>
      </c>
      <c r="H35" s="21" t="s">
        <v>227</v>
      </c>
      <c r="I35" s="52" t="s">
        <v>228</v>
      </c>
      <c r="J35" s="10"/>
      <c r="K35" s="11"/>
      <c r="L35"/>
      <c r="M35"/>
    </row>
    <row r="36" spans="1:13">
      <c r="A36" s="8" t="s">
        <v>11</v>
      </c>
      <c r="B36" s="13">
        <f>AVERAGEIF(B2:B31,A36,G2:G31)</f>
        <v>-5.0454999999999997</v>
      </c>
      <c r="C36" s="19">
        <v>-5.01</v>
      </c>
      <c r="D36" s="17" t="s">
        <v>231</v>
      </c>
      <c r="E36" s="23">
        <f>SLOPE(C36:C37,B36:B37)</f>
        <v>0.99649223280120258</v>
      </c>
      <c r="G36" s="12" t="s">
        <v>11</v>
      </c>
      <c r="H36" s="13">
        <f>AVERAGEIF(B2:B31,G36,N2:N31)</f>
        <v>7.1218281329949775</v>
      </c>
      <c r="I36" s="53">
        <v>7.2</v>
      </c>
      <c r="J36" s="17" t="s">
        <v>231</v>
      </c>
      <c r="K36" s="23">
        <f>SLOPE(I36:I37,H36:H37)</f>
        <v>0.99346625382809861</v>
      </c>
      <c r="L36"/>
      <c r="M36"/>
    </row>
    <row r="37" spans="1:13" ht="17" thickBot="1">
      <c r="A37" s="9" t="s">
        <v>13</v>
      </c>
      <c r="B37" s="15">
        <f>AVERAGEIF(B2:B31,A37,G2:G31)</f>
        <v>1.9389999999999998</v>
      </c>
      <c r="C37" s="20">
        <v>1.95</v>
      </c>
      <c r="D37" s="18" t="s">
        <v>277</v>
      </c>
      <c r="E37" s="24">
        <f>INTERCEPT(C36:C37,B36:B37)</f>
        <v>1.7801560598467825E-2</v>
      </c>
      <c r="G37" s="14" t="s">
        <v>13</v>
      </c>
      <c r="H37" s="15">
        <f>AVERAGEIF(B2:B31,G37,N2:N31)</f>
        <v>28.712898707709769</v>
      </c>
      <c r="I37" s="54">
        <v>28.65</v>
      </c>
      <c r="J37" s="18" t="s">
        <v>277</v>
      </c>
      <c r="K37" s="24">
        <f>INTERCEPT(I36:I37,H36:H37)</f>
        <v>0.12470408430592173</v>
      </c>
      <c r="L37"/>
      <c r="M37"/>
    </row>
    <row r="38" spans="1:13">
      <c r="L38"/>
      <c r="M38"/>
    </row>
    <row r="39" spans="1:13">
      <c r="C39" s="3"/>
      <c r="I39" s="3"/>
      <c r="L39"/>
      <c r="M39"/>
    </row>
    <row r="40" spans="1:13">
      <c r="C40" s="3"/>
      <c r="I40" s="3"/>
    </row>
    <row r="41" spans="1:13">
      <c r="C41" s="27"/>
    </row>
    <row r="42" spans="1:13">
      <c r="C42" s="27"/>
    </row>
    <row r="43" spans="1:13">
      <c r="B43" s="34"/>
      <c r="C43" s="49"/>
    </row>
    <row r="44" spans="1:13">
      <c r="C44" s="27"/>
    </row>
    <row r="45" spans="1:13">
      <c r="C45" s="27"/>
    </row>
    <row r="46" spans="1:13">
      <c r="C46" s="27"/>
    </row>
    <row r="47" spans="1:13">
      <c r="C47" s="27"/>
    </row>
    <row r="48" spans="1:13">
      <c r="C48" s="27"/>
    </row>
    <row r="49" spans="3:3">
      <c r="C49" s="2"/>
    </row>
  </sheetData>
  <autoFilter ref="A1:P32" xr:uid="{B2F874A9-3EB1-2C40-A313-0659AF206EAB}"/>
  <sortState xmlns:xlrd2="http://schemas.microsoft.com/office/spreadsheetml/2017/richdata2" ref="A2:M31">
    <sortCondition ref="A2:A3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D77BC-7A73-0B42-904C-98956EF0C5FD}">
  <dimension ref="A1:P49"/>
  <sheetViews>
    <sheetView workbookViewId="0">
      <pane ySplit="1" topLeftCell="A12" activePane="bottomLeft" state="frozen"/>
      <selection pane="bottomLeft" activeCell="A35" sqref="A35"/>
    </sheetView>
  </sheetViews>
  <sheetFormatPr baseColWidth="10" defaultColWidth="16.6640625" defaultRowHeight="16"/>
  <cols>
    <col min="1" max="2" width="16.6640625" style="2"/>
    <col min="3" max="4" width="16.6640625" style="4"/>
    <col min="5" max="8" width="16.6640625" style="3"/>
    <col min="9" max="12" width="16.6640625" style="2"/>
    <col min="13" max="13" width="19.5" style="2" bestFit="1" customWidth="1"/>
    <col min="14" max="14" width="18.1640625" style="2" bestFit="1" customWidth="1"/>
    <col min="15" max="15" width="16.6640625" style="2"/>
    <col min="16" max="16" width="25.33203125" style="2" bestFit="1" customWidth="1"/>
    <col min="17" max="16384" width="16.6640625" style="2"/>
  </cols>
  <sheetData>
    <row r="1" spans="1:16" s="1" customFormat="1">
      <c r="A1" s="28" t="s">
        <v>5</v>
      </c>
      <c r="B1" s="28" t="s">
        <v>0</v>
      </c>
      <c r="C1" s="1" t="s">
        <v>6</v>
      </c>
      <c r="D1" s="1" t="s">
        <v>7</v>
      </c>
      <c r="E1" s="29" t="s">
        <v>1</v>
      </c>
      <c r="F1" s="29" t="s">
        <v>2</v>
      </c>
      <c r="G1" s="30" t="s">
        <v>223</v>
      </c>
      <c r="H1" s="30" t="s">
        <v>8</v>
      </c>
      <c r="I1" s="30" t="s">
        <v>225</v>
      </c>
      <c r="J1" s="30" t="s">
        <v>9</v>
      </c>
      <c r="K1" s="28" t="s">
        <v>36</v>
      </c>
      <c r="L1" s="35" t="s">
        <v>153</v>
      </c>
      <c r="M1" s="39" t="s">
        <v>224</v>
      </c>
      <c r="N1" s="37" t="s">
        <v>229</v>
      </c>
      <c r="O1" s="25" t="s">
        <v>226</v>
      </c>
      <c r="P1" s="26" t="s">
        <v>230</v>
      </c>
    </row>
    <row r="2" spans="1:16">
      <c r="A2" s="32" t="s">
        <v>154</v>
      </c>
      <c r="B2" s="32" t="s">
        <v>11</v>
      </c>
      <c r="C2" s="32" t="s">
        <v>12</v>
      </c>
      <c r="D2" s="36" t="s">
        <v>232</v>
      </c>
      <c r="E2" s="42">
        <v>7626.3220000000001</v>
      </c>
      <c r="F2" s="42">
        <v>7995.5190000000002</v>
      </c>
      <c r="G2" s="38">
        <v>-5.0659999999999998</v>
      </c>
      <c r="H2" s="38">
        <v>8.0000000000000002E-3</v>
      </c>
      <c r="I2" s="38">
        <v>-14.728</v>
      </c>
      <c r="J2" s="38">
        <v>2.1000000000000001E-2</v>
      </c>
      <c r="K2" s="33" t="s">
        <v>155</v>
      </c>
      <c r="L2" s="27">
        <v>72.2</v>
      </c>
      <c r="M2" s="13">
        <f>1.03092*I2+30.92</f>
        <v>15.736610240000001</v>
      </c>
      <c r="N2" s="13">
        <f>(M2+1000)/EXP((3.48*(1000/(L2+273.15))-1.47)/1000)-1000</f>
        <v>7.0319487627550643</v>
      </c>
      <c r="O2" s="3">
        <f t="shared" ref="O2:O34" si="0">G2*$E$39+$E$40</f>
        <v>-5.0900086758486065</v>
      </c>
      <c r="P2" s="3">
        <f t="shared" ref="P2:P34" si="1">(N2*$K$39+$K$40)-IF(C2="witherite",1.03,0)</f>
        <v>7.0764270264904328</v>
      </c>
    </row>
    <row r="3" spans="1:16">
      <c r="A3" s="32" t="s">
        <v>156</v>
      </c>
      <c r="B3" s="32" t="s">
        <v>13</v>
      </c>
      <c r="C3" s="32" t="s">
        <v>12</v>
      </c>
      <c r="D3" s="36" t="s">
        <v>242</v>
      </c>
      <c r="E3" s="42">
        <v>3861.6210000000001</v>
      </c>
      <c r="F3" s="42">
        <v>3764.3249999999998</v>
      </c>
      <c r="G3" s="38">
        <v>2.0009999999999999</v>
      </c>
      <c r="H3" s="38">
        <v>6.0000000000000001E-3</v>
      </c>
      <c r="I3" s="38">
        <v>6.6280000000000001</v>
      </c>
      <c r="J3" s="38">
        <v>7.0000000000000001E-3</v>
      </c>
      <c r="K3" s="33" t="s">
        <v>157</v>
      </c>
      <c r="L3" s="27">
        <v>72.3</v>
      </c>
      <c r="M3" s="13">
        <f t="shared" ref="M3:M34" si="2">1.03092*I3+30.92</f>
        <v>37.752937760000002</v>
      </c>
      <c r="N3" s="13">
        <f t="shared" ref="N3:N34" si="3">(M3+1000)/EXP((3.48*(1000/(L3+273.15))-1.47)/1000)-1000</f>
        <v>28.862601893636793</v>
      </c>
      <c r="O3" s="3">
        <f t="shared" si="0"/>
        <v>2.0222090879514156</v>
      </c>
      <c r="P3" s="3">
        <f t="shared" si="1"/>
        <v>28.822317145655163</v>
      </c>
    </row>
    <row r="4" spans="1:16">
      <c r="A4" s="32" t="s">
        <v>158</v>
      </c>
      <c r="B4" s="32" t="s">
        <v>11</v>
      </c>
      <c r="C4" s="32" t="s">
        <v>12</v>
      </c>
      <c r="D4" s="36" t="s">
        <v>270</v>
      </c>
      <c r="E4" s="42">
        <v>4289.0969999999998</v>
      </c>
      <c r="F4" s="42">
        <v>4414.8059999999996</v>
      </c>
      <c r="G4" s="38">
        <v>-5.0199999999999996</v>
      </c>
      <c r="H4" s="38">
        <v>6.0000000000000001E-3</v>
      </c>
      <c r="I4" s="38">
        <v>-14.574999999999999</v>
      </c>
      <c r="J4" s="38">
        <v>1.7999999999999999E-2</v>
      </c>
      <c r="K4" s="33" t="s">
        <v>159</v>
      </c>
      <c r="L4" s="27">
        <v>72.400000000000006</v>
      </c>
      <c r="M4" s="13">
        <f t="shared" si="2"/>
        <v>15.894341000000001</v>
      </c>
      <c r="N4" s="13">
        <f t="shared" si="3"/>
        <v>7.194202029850203</v>
      </c>
      <c r="O4" s="3">
        <f t="shared" si="0"/>
        <v>-5.0437143476846327</v>
      </c>
      <c r="P4" s="3">
        <f t="shared" si="1"/>
        <v>7.2380503043911366</v>
      </c>
    </row>
    <row r="5" spans="1:16">
      <c r="A5" s="32" t="s">
        <v>160</v>
      </c>
      <c r="B5" s="32" t="s">
        <v>13</v>
      </c>
      <c r="C5" s="32" t="s">
        <v>12</v>
      </c>
      <c r="D5" s="36" t="s">
        <v>261</v>
      </c>
      <c r="E5" s="42">
        <v>5998.4390000000003</v>
      </c>
      <c r="F5" s="42">
        <v>6265.116</v>
      </c>
      <c r="G5" s="38">
        <v>1.915</v>
      </c>
      <c r="H5" s="38">
        <v>7.0000000000000001E-3</v>
      </c>
      <c r="I5" s="38">
        <v>6.407</v>
      </c>
      <c r="J5" s="38">
        <v>1.2999999999999999E-2</v>
      </c>
      <c r="K5" s="33" t="s">
        <v>161</v>
      </c>
      <c r="L5" s="27">
        <v>72.2</v>
      </c>
      <c r="M5" s="13">
        <f t="shared" si="2"/>
        <v>37.52510444</v>
      </c>
      <c r="N5" s="13">
        <f t="shared" si="3"/>
        <v>28.633719884943503</v>
      </c>
      <c r="O5" s="3">
        <f t="shared" si="0"/>
        <v>1.9356588222535522</v>
      </c>
      <c r="P5" s="3">
        <f t="shared" si="1"/>
        <v>28.594323829034821</v>
      </c>
    </row>
    <row r="6" spans="1:16">
      <c r="A6" s="32" t="s">
        <v>162</v>
      </c>
      <c r="B6" s="32" t="s">
        <v>105</v>
      </c>
      <c r="C6" s="32" t="s">
        <v>10</v>
      </c>
      <c r="D6" s="36" t="s">
        <v>261</v>
      </c>
      <c r="E6" s="42">
        <v>2854.1930000000002</v>
      </c>
      <c r="F6" s="42">
        <v>2919.1750000000002</v>
      </c>
      <c r="G6" s="38">
        <v>-4.5599999999999996</v>
      </c>
      <c r="H6" s="38">
        <v>4.0000000000000001E-3</v>
      </c>
      <c r="I6" s="38">
        <v>-19.872</v>
      </c>
      <c r="J6" s="38">
        <v>1.4E-2</v>
      </c>
      <c r="K6" s="33" t="s">
        <v>163</v>
      </c>
      <c r="L6" s="27">
        <v>72.3</v>
      </c>
      <c r="M6" s="13">
        <f t="shared" si="2"/>
        <v>10.433557759999999</v>
      </c>
      <c r="N6" s="13">
        <f t="shared" si="3"/>
        <v>1.7772645593074685</v>
      </c>
      <c r="O6" s="3">
        <f t="shared" si="0"/>
        <v>-4.5807710660448979</v>
      </c>
      <c r="P6" s="3">
        <f t="shared" si="1"/>
        <v>0.81214545854969167</v>
      </c>
    </row>
    <row r="7" spans="1:16">
      <c r="A7" s="32" t="s">
        <v>164</v>
      </c>
      <c r="B7" s="32" t="s">
        <v>24</v>
      </c>
      <c r="C7" s="32" t="s">
        <v>10</v>
      </c>
      <c r="D7" s="36" t="s">
        <v>245</v>
      </c>
      <c r="E7" s="42">
        <v>4517.59</v>
      </c>
      <c r="F7" s="42">
        <v>4665.8360000000002</v>
      </c>
      <c r="G7" s="38">
        <v>-4.7050000000000001</v>
      </c>
      <c r="H7" s="38">
        <v>7.0000000000000001E-3</v>
      </c>
      <c r="I7" s="38">
        <v>-19.756</v>
      </c>
      <c r="J7" s="38">
        <v>2.4E-2</v>
      </c>
      <c r="K7" s="33" t="s">
        <v>165</v>
      </c>
      <c r="L7" s="27">
        <v>72.3</v>
      </c>
      <c r="M7" s="13">
        <f t="shared" si="2"/>
        <v>10.55314448</v>
      </c>
      <c r="N7" s="13">
        <f t="shared" si="3"/>
        <v>1.895826790657793</v>
      </c>
      <c r="O7" s="3">
        <f t="shared" si="0"/>
        <v>-4.7266988396052501</v>
      </c>
      <c r="P7" s="3">
        <f t="shared" si="1"/>
        <v>0.93024734216122473</v>
      </c>
    </row>
    <row r="8" spans="1:16">
      <c r="A8" s="32" t="s">
        <v>166</v>
      </c>
      <c r="B8" s="32" t="s">
        <v>17</v>
      </c>
      <c r="C8" s="32" t="s">
        <v>10</v>
      </c>
      <c r="D8" s="36" t="s">
        <v>271</v>
      </c>
      <c r="E8" s="42">
        <v>5234.9279999999999</v>
      </c>
      <c r="F8" s="42">
        <v>5455.8109999999997</v>
      </c>
      <c r="G8" s="38">
        <v>-5.0549999999999997</v>
      </c>
      <c r="H8" s="38">
        <v>8.0000000000000002E-3</v>
      </c>
      <c r="I8" s="38">
        <v>-19.295000000000002</v>
      </c>
      <c r="J8" s="38">
        <v>4.2000000000000003E-2</v>
      </c>
      <c r="K8" s="33" t="s">
        <v>167</v>
      </c>
      <c r="L8" s="27">
        <v>72.400000000000006</v>
      </c>
      <c r="M8" s="13">
        <f t="shared" si="2"/>
        <v>11.028398599999999</v>
      </c>
      <c r="N8" s="13">
        <f t="shared" si="3"/>
        <v>2.3699316555639598</v>
      </c>
      <c r="O8" s="3">
        <f t="shared" si="0"/>
        <v>-5.0789382930267877</v>
      </c>
      <c r="P8" s="3">
        <f t="shared" si="1"/>
        <v>1.4025113754633989</v>
      </c>
    </row>
    <row r="9" spans="1:16">
      <c r="A9" s="32" t="s">
        <v>168</v>
      </c>
      <c r="B9" s="32" t="s">
        <v>18</v>
      </c>
      <c r="C9" s="32" t="s">
        <v>10</v>
      </c>
      <c r="D9" s="36" t="s">
        <v>269</v>
      </c>
      <c r="E9" s="42">
        <v>4797.2569999999996</v>
      </c>
      <c r="F9" s="42">
        <v>4988.6120000000001</v>
      </c>
      <c r="G9" s="38">
        <v>-5.0670000000000002</v>
      </c>
      <c r="H9" s="38">
        <v>6.0000000000000001E-3</v>
      </c>
      <c r="I9" s="38">
        <v>-19.853000000000002</v>
      </c>
      <c r="J9" s="38">
        <v>1.2E-2</v>
      </c>
      <c r="K9" s="33" t="s">
        <v>169</v>
      </c>
      <c r="L9" s="27">
        <v>72.3</v>
      </c>
      <c r="M9" s="13">
        <f t="shared" si="2"/>
        <v>10.453145239999998</v>
      </c>
      <c r="N9" s="13">
        <f t="shared" si="3"/>
        <v>1.7966842351321475</v>
      </c>
      <c r="O9" s="3">
        <f t="shared" si="0"/>
        <v>-5.0910150742869558</v>
      </c>
      <c r="P9" s="3">
        <f t="shared" si="1"/>
        <v>0.83148973258956826</v>
      </c>
    </row>
    <row r="10" spans="1:16">
      <c r="A10" s="32" t="s">
        <v>170</v>
      </c>
      <c r="B10" s="32" t="s">
        <v>21</v>
      </c>
      <c r="C10" s="32" t="s">
        <v>10</v>
      </c>
      <c r="D10" s="36" t="s">
        <v>236</v>
      </c>
      <c r="E10" s="42">
        <v>3144.424</v>
      </c>
      <c r="F10" s="42">
        <v>3213.9760000000001</v>
      </c>
      <c r="G10" s="38">
        <v>-4.6989999999999998</v>
      </c>
      <c r="H10" s="38">
        <v>5.0000000000000001E-3</v>
      </c>
      <c r="I10" s="38">
        <v>-19.509</v>
      </c>
      <c r="J10" s="38">
        <v>7.0000000000000001E-3</v>
      </c>
      <c r="K10" s="33" t="s">
        <v>171</v>
      </c>
      <c r="L10" s="27">
        <v>72.400000000000006</v>
      </c>
      <c r="M10" s="13">
        <f t="shared" si="2"/>
        <v>10.807781720000001</v>
      </c>
      <c r="N10" s="13">
        <f t="shared" si="3"/>
        <v>2.1512041428316024</v>
      </c>
      <c r="O10" s="3">
        <f t="shared" si="0"/>
        <v>-4.7206604489751669</v>
      </c>
      <c r="P10" s="3">
        <f t="shared" si="1"/>
        <v>1.1846331274146682</v>
      </c>
    </row>
    <row r="11" spans="1:16">
      <c r="A11" s="32" t="s">
        <v>172</v>
      </c>
      <c r="B11" s="32" t="s">
        <v>22</v>
      </c>
      <c r="C11" s="32" t="s">
        <v>10</v>
      </c>
      <c r="D11" s="36" t="s">
        <v>269</v>
      </c>
      <c r="E11" s="42">
        <v>4831.1880000000001</v>
      </c>
      <c r="F11" s="42">
        <v>5016.5140000000001</v>
      </c>
      <c r="G11" s="38">
        <v>-4.5529999999999999</v>
      </c>
      <c r="H11" s="38">
        <v>6.0000000000000001E-3</v>
      </c>
      <c r="I11" s="38">
        <v>-19.635000000000002</v>
      </c>
      <c r="J11" s="38">
        <v>1.7999999999999999E-2</v>
      </c>
      <c r="K11" s="33" t="s">
        <v>173</v>
      </c>
      <c r="L11" s="27">
        <v>72.400000000000006</v>
      </c>
      <c r="M11" s="13">
        <f t="shared" si="2"/>
        <v>10.677885799999999</v>
      </c>
      <c r="N11" s="13">
        <f t="shared" si="3"/>
        <v>2.0224206540265186</v>
      </c>
      <c r="O11" s="3">
        <f t="shared" si="0"/>
        <v>-4.5737262769764673</v>
      </c>
      <c r="P11" s="3">
        <f t="shared" si="1"/>
        <v>1.0563496729560191</v>
      </c>
    </row>
    <row r="12" spans="1:16">
      <c r="A12" s="32" t="s">
        <v>174</v>
      </c>
      <c r="B12" s="32" t="s">
        <v>109</v>
      </c>
      <c r="C12" s="32" t="s">
        <v>10</v>
      </c>
      <c r="D12" s="36" t="s">
        <v>245</v>
      </c>
      <c r="E12" s="42">
        <v>4920.5119999999997</v>
      </c>
      <c r="F12" s="42">
        <v>5117.652</v>
      </c>
      <c r="G12" s="38">
        <v>-4.6479999999999997</v>
      </c>
      <c r="H12" s="38">
        <v>7.0000000000000001E-3</v>
      </c>
      <c r="I12" s="38">
        <v>-19.193000000000001</v>
      </c>
      <c r="J12" s="38">
        <v>2.1000000000000001E-2</v>
      </c>
      <c r="K12" s="33" t="s">
        <v>175</v>
      </c>
      <c r="L12" s="27">
        <v>72.3</v>
      </c>
      <c r="M12" s="13">
        <f t="shared" si="2"/>
        <v>11.133552439999999</v>
      </c>
      <c r="N12" s="13">
        <f t="shared" si="3"/>
        <v>2.471262447987101</v>
      </c>
      <c r="O12" s="3">
        <f t="shared" si="0"/>
        <v>-4.6693341286194556</v>
      </c>
      <c r="P12" s="3">
        <f t="shared" si="1"/>
        <v>1.5034487255513997</v>
      </c>
    </row>
    <row r="13" spans="1:16" ht="17" customHeight="1">
      <c r="A13" s="32" t="s">
        <v>176</v>
      </c>
      <c r="B13" s="32" t="s">
        <v>103</v>
      </c>
      <c r="C13" s="32" t="s">
        <v>10</v>
      </c>
      <c r="D13" s="36" t="s">
        <v>239</v>
      </c>
      <c r="E13" s="42">
        <v>5083.42</v>
      </c>
      <c r="F13" s="42">
        <v>5289.9650000000001</v>
      </c>
      <c r="G13" s="38">
        <v>-4.6529999999999996</v>
      </c>
      <c r="H13" s="38">
        <v>3.0000000000000001E-3</v>
      </c>
      <c r="I13" s="38">
        <v>-14.272</v>
      </c>
      <c r="J13" s="38">
        <v>2.1000000000000001E-2</v>
      </c>
      <c r="K13" s="33" t="s">
        <v>177</v>
      </c>
      <c r="L13" s="27">
        <v>72.3</v>
      </c>
      <c r="M13" s="13">
        <f t="shared" si="2"/>
        <v>16.206709760000003</v>
      </c>
      <c r="N13" s="13">
        <f t="shared" si="3"/>
        <v>7.5009584865620127</v>
      </c>
      <c r="O13" s="3">
        <f t="shared" si="0"/>
        <v>-4.6743661208111931</v>
      </c>
      <c r="P13" s="3">
        <f t="shared" si="1"/>
        <v>6.5136157018625909</v>
      </c>
    </row>
    <row r="14" spans="1:16">
      <c r="A14" s="32" t="s">
        <v>178</v>
      </c>
      <c r="B14" s="32" t="s">
        <v>107</v>
      </c>
      <c r="C14" s="32" t="s">
        <v>10</v>
      </c>
      <c r="D14" s="36" t="s">
        <v>250</v>
      </c>
      <c r="E14" s="42">
        <v>4798.0730000000003</v>
      </c>
      <c r="F14" s="42">
        <v>4972.5619999999999</v>
      </c>
      <c r="G14" s="38">
        <v>-4.6689999999999996</v>
      </c>
      <c r="H14" s="38">
        <v>5.0000000000000001E-3</v>
      </c>
      <c r="I14" s="38">
        <v>-14.468</v>
      </c>
      <c r="J14" s="38">
        <v>4.0000000000000001E-3</v>
      </c>
      <c r="K14" s="33" t="s">
        <v>179</v>
      </c>
      <c r="L14" s="27">
        <v>72.3</v>
      </c>
      <c r="M14" s="13">
        <f t="shared" si="2"/>
        <v>16.004649440000001</v>
      </c>
      <c r="N14" s="13">
        <f t="shared" si="3"/>
        <v>7.3006291991081298</v>
      </c>
      <c r="O14" s="3">
        <f t="shared" si="0"/>
        <v>-4.6904684958247476</v>
      </c>
      <c r="P14" s="3">
        <f t="shared" si="1"/>
        <v>6.3140642433466656</v>
      </c>
    </row>
    <row r="15" spans="1:16">
      <c r="A15" s="32" t="s">
        <v>180</v>
      </c>
      <c r="B15" s="32" t="s">
        <v>25</v>
      </c>
      <c r="C15" s="32" t="s">
        <v>10</v>
      </c>
      <c r="D15" s="36" t="s">
        <v>271</v>
      </c>
      <c r="E15" s="42">
        <v>1130.1379999999999</v>
      </c>
      <c r="F15" s="42">
        <v>1174.8620000000001</v>
      </c>
      <c r="G15" s="38">
        <v>-4.7560000000000002</v>
      </c>
      <c r="H15" s="38">
        <v>1.2E-2</v>
      </c>
      <c r="I15" s="38">
        <v>-13.351000000000001</v>
      </c>
      <c r="J15" s="38">
        <v>3.1E-2</v>
      </c>
      <c r="K15" s="33" t="s">
        <v>181</v>
      </c>
      <c r="L15" s="27">
        <v>72.400000000000006</v>
      </c>
      <c r="M15" s="13">
        <f t="shared" si="2"/>
        <v>17.156187080000002</v>
      </c>
      <c r="N15" s="13">
        <f t="shared" si="3"/>
        <v>8.4452416353854005</v>
      </c>
      <c r="O15" s="3">
        <f t="shared" si="0"/>
        <v>-4.7780251599609596</v>
      </c>
      <c r="P15" s="3">
        <f t="shared" si="1"/>
        <v>7.4542324334181123</v>
      </c>
    </row>
    <row r="16" spans="1:16">
      <c r="A16" s="32" t="s">
        <v>182</v>
      </c>
      <c r="B16" s="32" t="s">
        <v>99</v>
      </c>
      <c r="C16" s="32" t="s">
        <v>10</v>
      </c>
      <c r="D16" s="36" t="s">
        <v>271</v>
      </c>
      <c r="E16" s="42">
        <v>4366.1469999999999</v>
      </c>
      <c r="F16" s="42">
        <v>4498.7169999999996</v>
      </c>
      <c r="G16" s="38">
        <v>-4.6449999999999996</v>
      </c>
      <c r="H16" s="38">
        <v>1.0999999999999999E-2</v>
      </c>
      <c r="I16" s="38">
        <v>-14.037000000000001</v>
      </c>
      <c r="J16" s="38">
        <v>4.4999999999999998E-2</v>
      </c>
      <c r="K16" s="33" t="s">
        <v>183</v>
      </c>
      <c r="L16" s="27">
        <v>72.3</v>
      </c>
      <c r="M16" s="13">
        <f t="shared" si="2"/>
        <v>16.448975959999999</v>
      </c>
      <c r="N16" s="13">
        <f t="shared" si="3"/>
        <v>7.7411492138664926</v>
      </c>
      <c r="O16" s="3">
        <f t="shared" si="0"/>
        <v>-4.6663149333044149</v>
      </c>
      <c r="P16" s="3">
        <f t="shared" si="1"/>
        <v>6.7528738281445193</v>
      </c>
    </row>
    <row r="17" spans="1:16">
      <c r="A17" s="32" t="s">
        <v>184</v>
      </c>
      <c r="B17" s="32" t="s">
        <v>20</v>
      </c>
      <c r="C17" s="32" t="s">
        <v>10</v>
      </c>
      <c r="D17" s="36" t="s">
        <v>268</v>
      </c>
      <c r="E17" s="42">
        <v>4054.7060000000001</v>
      </c>
      <c r="F17" s="42">
        <v>4199.7860000000001</v>
      </c>
      <c r="G17" s="38">
        <v>-4.7389999999999999</v>
      </c>
      <c r="H17" s="38">
        <v>8.0000000000000002E-3</v>
      </c>
      <c r="I17" s="38">
        <v>-13.474</v>
      </c>
      <c r="J17" s="38">
        <v>0.02</v>
      </c>
      <c r="K17" s="33" t="s">
        <v>185</v>
      </c>
      <c r="L17" s="27">
        <v>72.3</v>
      </c>
      <c r="M17" s="13">
        <f t="shared" si="2"/>
        <v>17.029383920000001</v>
      </c>
      <c r="N17" s="13">
        <f t="shared" si="3"/>
        <v>8.3165848711958006</v>
      </c>
      <c r="O17" s="3">
        <f t="shared" si="0"/>
        <v>-4.7609163865090558</v>
      </c>
      <c r="P17" s="3">
        <f t="shared" si="1"/>
        <v>7.3260752115346941</v>
      </c>
    </row>
    <row r="18" spans="1:16">
      <c r="A18" s="32" t="s">
        <v>186</v>
      </c>
      <c r="B18" s="32" t="s">
        <v>23</v>
      </c>
      <c r="C18" s="32" t="s">
        <v>10</v>
      </c>
      <c r="D18" s="36" t="s">
        <v>239</v>
      </c>
      <c r="E18" s="42">
        <v>3830.183</v>
      </c>
      <c r="F18" s="42">
        <v>3949.4259999999999</v>
      </c>
      <c r="G18" s="38">
        <v>-4.6689999999999996</v>
      </c>
      <c r="H18" s="38">
        <v>5.0000000000000001E-3</v>
      </c>
      <c r="I18" s="38">
        <v>-13.484</v>
      </c>
      <c r="J18" s="38">
        <v>5.0000000000000001E-3</v>
      </c>
      <c r="K18" s="33" t="s">
        <v>187</v>
      </c>
      <c r="L18" s="27">
        <v>72.3</v>
      </c>
      <c r="M18" s="13">
        <f t="shared" si="2"/>
        <v>17.019074719999999</v>
      </c>
      <c r="N18" s="13">
        <f t="shared" si="3"/>
        <v>8.3063639891828416</v>
      </c>
      <c r="O18" s="3">
        <f t="shared" si="0"/>
        <v>-4.6904684958247476</v>
      </c>
      <c r="P18" s="3">
        <f t="shared" si="1"/>
        <v>7.315894014671632</v>
      </c>
    </row>
    <row r="19" spans="1:16">
      <c r="A19" s="32" t="s">
        <v>188</v>
      </c>
      <c r="B19" s="32" t="s">
        <v>101</v>
      </c>
      <c r="C19" s="32" t="s">
        <v>10</v>
      </c>
      <c r="D19" s="36" t="s">
        <v>242</v>
      </c>
      <c r="E19" s="42">
        <v>3366.212</v>
      </c>
      <c r="F19" s="42">
        <v>3446.672</v>
      </c>
      <c r="G19" s="38">
        <v>-5.14</v>
      </c>
      <c r="H19" s="38">
        <v>2E-3</v>
      </c>
      <c r="I19" s="38">
        <v>-13.388999999999999</v>
      </c>
      <c r="J19" s="38">
        <v>1.4E-2</v>
      </c>
      <c r="K19" s="33" t="s">
        <v>189</v>
      </c>
      <c r="L19" s="27">
        <v>72.400000000000006</v>
      </c>
      <c r="M19" s="13">
        <f t="shared" si="2"/>
        <v>17.117012120000002</v>
      </c>
      <c r="N19" s="13">
        <f t="shared" si="3"/>
        <v>8.4064021705077039</v>
      </c>
      <c r="O19" s="3">
        <f t="shared" si="0"/>
        <v>-5.1644821602863029</v>
      </c>
      <c r="P19" s="3">
        <f t="shared" si="1"/>
        <v>7.4155437725496567</v>
      </c>
    </row>
    <row r="20" spans="1:16">
      <c r="A20" s="32" t="s">
        <v>190</v>
      </c>
      <c r="B20" s="32" t="s">
        <v>191</v>
      </c>
      <c r="C20" s="32" t="s">
        <v>10</v>
      </c>
      <c r="D20" s="36" t="s">
        <v>259</v>
      </c>
      <c r="E20" s="42">
        <v>4783.0450000000001</v>
      </c>
      <c r="F20" s="42">
        <v>4998.2039999999997</v>
      </c>
      <c r="G20" s="38">
        <v>-4.62</v>
      </c>
      <c r="H20" s="38">
        <v>6.0000000000000001E-3</v>
      </c>
      <c r="I20" s="38">
        <v>-13.669</v>
      </c>
      <c r="J20" s="38">
        <v>0.01</v>
      </c>
      <c r="K20" s="33" t="s">
        <v>192</v>
      </c>
      <c r="L20" s="27">
        <v>72.3</v>
      </c>
      <c r="M20" s="13">
        <f t="shared" si="2"/>
        <v>16.828354519999998</v>
      </c>
      <c r="N20" s="13">
        <f t="shared" si="3"/>
        <v>8.1172776719431567</v>
      </c>
      <c r="O20" s="3">
        <f t="shared" si="0"/>
        <v>-4.641154972345733</v>
      </c>
      <c r="P20" s="3">
        <f t="shared" si="1"/>
        <v>7.1275418727050193</v>
      </c>
    </row>
    <row r="21" spans="1:16">
      <c r="A21" s="32" t="s">
        <v>193</v>
      </c>
      <c r="B21" s="32" t="s">
        <v>194</v>
      </c>
      <c r="C21" s="32" t="s">
        <v>10</v>
      </c>
      <c r="D21" s="36" t="s">
        <v>245</v>
      </c>
      <c r="E21" s="42">
        <v>4944.723</v>
      </c>
      <c r="F21" s="42">
        <v>5126.0789999999997</v>
      </c>
      <c r="G21" s="38">
        <v>-4.7539999999999996</v>
      </c>
      <c r="H21" s="38">
        <v>6.0000000000000001E-3</v>
      </c>
      <c r="I21" s="38">
        <v>-13.888999999999999</v>
      </c>
      <c r="J21" s="38">
        <v>8.0000000000000002E-3</v>
      </c>
      <c r="K21" s="33" t="s">
        <v>195</v>
      </c>
      <c r="L21" s="27">
        <v>72.3</v>
      </c>
      <c r="M21" s="13">
        <f t="shared" si="2"/>
        <v>16.601552120000001</v>
      </c>
      <c r="N21" s="13">
        <f t="shared" si="3"/>
        <v>7.8924182676581722</v>
      </c>
      <c r="O21" s="3">
        <f t="shared" si="0"/>
        <v>-4.7760123630842646</v>
      </c>
      <c r="P21" s="3">
        <f t="shared" si="1"/>
        <v>6.9035555417177417</v>
      </c>
    </row>
    <row r="22" spans="1:16">
      <c r="A22" s="32" t="s">
        <v>196</v>
      </c>
      <c r="B22" s="32" t="s">
        <v>197</v>
      </c>
      <c r="C22" s="32" t="s">
        <v>10</v>
      </c>
      <c r="D22" s="36" t="s">
        <v>272</v>
      </c>
      <c r="E22" s="42">
        <v>5474.2759999999998</v>
      </c>
      <c r="F22" s="42">
        <v>5724.3959999999997</v>
      </c>
      <c r="G22" s="38">
        <v>-4.74</v>
      </c>
      <c r="H22" s="38">
        <v>6.0000000000000001E-3</v>
      </c>
      <c r="I22" s="38">
        <v>-14</v>
      </c>
      <c r="J22" s="38">
        <v>8.0000000000000002E-3</v>
      </c>
      <c r="K22" s="33" t="s">
        <v>198</v>
      </c>
      <c r="L22" s="27">
        <v>72.3</v>
      </c>
      <c r="M22" s="13">
        <f t="shared" si="2"/>
        <v>16.487120000000001</v>
      </c>
      <c r="N22" s="13">
        <f t="shared" si="3"/>
        <v>7.7789664773143841</v>
      </c>
      <c r="O22" s="3">
        <f t="shared" si="0"/>
        <v>-4.7619227849474033</v>
      </c>
      <c r="P22" s="3">
        <f t="shared" si="1"/>
        <v>6.7905442565377969</v>
      </c>
    </row>
    <row r="23" spans="1:16">
      <c r="A23" s="32" t="s">
        <v>199</v>
      </c>
      <c r="B23" s="32" t="s">
        <v>68</v>
      </c>
      <c r="C23" s="32" t="s">
        <v>12</v>
      </c>
      <c r="D23" s="36" t="s">
        <v>261</v>
      </c>
      <c r="E23" s="42">
        <v>5095.6170000000002</v>
      </c>
      <c r="F23" s="42">
        <v>5309.942</v>
      </c>
      <c r="G23" s="38">
        <v>1.97</v>
      </c>
      <c r="H23" s="38">
        <v>3.0000000000000001E-3</v>
      </c>
      <c r="I23" s="38">
        <v>7.1360000000000001</v>
      </c>
      <c r="J23" s="38">
        <v>1.0999999999999999E-2</v>
      </c>
      <c r="K23" s="33" t="s">
        <v>200</v>
      </c>
      <c r="L23" s="27">
        <v>72.2</v>
      </c>
      <c r="M23" s="13">
        <f t="shared" si="2"/>
        <v>38.276645120000005</v>
      </c>
      <c r="N23" s="13">
        <f t="shared" si="3"/>
        <v>29.37882001023695</v>
      </c>
      <c r="O23" s="3">
        <f t="shared" si="0"/>
        <v>1.991010736362651</v>
      </c>
      <c r="P23" s="3">
        <f t="shared" si="1"/>
        <v>29.336530915339836</v>
      </c>
    </row>
    <row r="24" spans="1:16">
      <c r="A24" s="32" t="s">
        <v>201</v>
      </c>
      <c r="B24" s="32" t="s">
        <v>191</v>
      </c>
      <c r="C24" s="32" t="s">
        <v>10</v>
      </c>
      <c r="D24" s="36" t="s">
        <v>259</v>
      </c>
      <c r="E24" s="42">
        <v>3652.0050000000001</v>
      </c>
      <c r="F24" s="42">
        <v>3772.0549999999998</v>
      </c>
      <c r="G24" s="38">
        <v>-4.6159999999999997</v>
      </c>
      <c r="H24" s="38">
        <v>3.0000000000000001E-3</v>
      </c>
      <c r="I24" s="38">
        <v>-13.492000000000001</v>
      </c>
      <c r="J24" s="38">
        <v>1.7999999999999999E-2</v>
      </c>
      <c r="K24" s="33" t="s">
        <v>202</v>
      </c>
      <c r="L24" s="27">
        <v>72.3</v>
      </c>
      <c r="M24" s="13">
        <f t="shared" si="2"/>
        <v>17.01082736</v>
      </c>
      <c r="N24" s="13">
        <f t="shared" si="3"/>
        <v>8.2981872835724744</v>
      </c>
      <c r="O24" s="3">
        <f t="shared" si="0"/>
        <v>-4.6371293785923449</v>
      </c>
      <c r="P24" s="3">
        <f t="shared" si="1"/>
        <v>7.307749057181181</v>
      </c>
    </row>
    <row r="25" spans="1:16">
      <c r="A25" s="32" t="s">
        <v>203</v>
      </c>
      <c r="B25" s="32" t="s">
        <v>194</v>
      </c>
      <c r="C25" s="32" t="s">
        <v>10</v>
      </c>
      <c r="D25" s="36" t="s">
        <v>272</v>
      </c>
      <c r="E25" s="42">
        <v>5768.9610000000002</v>
      </c>
      <c r="F25" s="42">
        <v>6030.5249999999996</v>
      </c>
      <c r="G25" s="38">
        <v>-4.6900000000000004</v>
      </c>
      <c r="H25" s="38">
        <v>8.0000000000000002E-3</v>
      </c>
      <c r="I25" s="38">
        <v>-13.85</v>
      </c>
      <c r="J25" s="38">
        <v>1.9E-2</v>
      </c>
      <c r="K25" s="33" t="s">
        <v>204</v>
      </c>
      <c r="L25" s="27">
        <v>72.2</v>
      </c>
      <c r="M25" s="13">
        <f t="shared" si="2"/>
        <v>16.641758000000003</v>
      </c>
      <c r="N25" s="13">
        <f t="shared" si="3"/>
        <v>7.9293395858107942</v>
      </c>
      <c r="O25" s="3">
        <f t="shared" si="0"/>
        <v>-4.7116028630300413</v>
      </c>
      <c r="P25" s="3">
        <f t="shared" si="1"/>
        <v>6.9403335035491205</v>
      </c>
    </row>
    <row r="26" spans="1:16">
      <c r="A26" s="32" t="s">
        <v>205</v>
      </c>
      <c r="B26" s="32" t="s">
        <v>197</v>
      </c>
      <c r="C26" s="32" t="s">
        <v>10</v>
      </c>
      <c r="D26" s="36" t="s">
        <v>259</v>
      </c>
      <c r="E26" s="42">
        <v>4766.8950000000004</v>
      </c>
      <c r="F26" s="42">
        <v>4964.3360000000002</v>
      </c>
      <c r="G26" s="38">
        <v>-4.7160000000000002</v>
      </c>
      <c r="H26" s="38">
        <v>8.0000000000000002E-3</v>
      </c>
      <c r="I26" s="38">
        <v>-13.943</v>
      </c>
      <c r="J26" s="38">
        <v>1.2999999999999999E-2</v>
      </c>
      <c r="K26" s="33" t="s">
        <v>206</v>
      </c>
      <c r="L26" s="27">
        <v>72.3</v>
      </c>
      <c r="M26" s="13">
        <f t="shared" si="2"/>
        <v>16.54588244</v>
      </c>
      <c r="N26" s="13">
        <f t="shared" si="3"/>
        <v>7.8372255047881936</v>
      </c>
      <c r="O26" s="3">
        <f t="shared" si="0"/>
        <v>-4.7377692224270707</v>
      </c>
      <c r="P26" s="3">
        <f t="shared" si="1"/>
        <v>6.8485770786572004</v>
      </c>
    </row>
    <row r="27" spans="1:16">
      <c r="A27" s="32" t="s">
        <v>207</v>
      </c>
      <c r="B27" s="32" t="s">
        <v>101</v>
      </c>
      <c r="C27" s="32" t="s">
        <v>10</v>
      </c>
      <c r="D27" s="36" t="s">
        <v>271</v>
      </c>
      <c r="E27" s="42">
        <v>4508.8940000000002</v>
      </c>
      <c r="F27" s="42">
        <v>4660.8869999999997</v>
      </c>
      <c r="G27" s="38">
        <v>-5.2060000000000004</v>
      </c>
      <c r="H27" s="38">
        <v>3.0000000000000001E-3</v>
      </c>
      <c r="I27" s="38">
        <v>-13.379</v>
      </c>
      <c r="J27" s="38">
        <v>3.4000000000000002E-2</v>
      </c>
      <c r="K27" s="33" t="s">
        <v>208</v>
      </c>
      <c r="L27" s="27">
        <v>72.3</v>
      </c>
      <c r="M27" s="13">
        <f t="shared" si="2"/>
        <v>17.12732132</v>
      </c>
      <c r="N27" s="13">
        <f t="shared" si="3"/>
        <v>8.4136832503188543</v>
      </c>
      <c r="O27" s="3">
        <f t="shared" si="0"/>
        <v>-5.230904457217223</v>
      </c>
      <c r="P27" s="3">
        <f t="shared" si="1"/>
        <v>7.4227965817337376</v>
      </c>
    </row>
    <row r="28" spans="1:16">
      <c r="A28" s="32" t="s">
        <v>209</v>
      </c>
      <c r="B28" s="32" t="s">
        <v>191</v>
      </c>
      <c r="C28" s="32" t="s">
        <v>10</v>
      </c>
      <c r="D28" s="36" t="s">
        <v>269</v>
      </c>
      <c r="E28" s="42">
        <v>4004.998</v>
      </c>
      <c r="F28" s="42">
        <v>4151.683</v>
      </c>
      <c r="G28" s="38">
        <v>-4.6669999999999998</v>
      </c>
      <c r="H28" s="38">
        <v>5.0000000000000001E-3</v>
      </c>
      <c r="I28" s="38">
        <v>-13.596</v>
      </c>
      <c r="J28" s="38">
        <v>2.1000000000000001E-2</v>
      </c>
      <c r="K28" s="33" t="s">
        <v>210</v>
      </c>
      <c r="L28" s="27">
        <v>72.3</v>
      </c>
      <c r="M28" s="13">
        <f t="shared" si="2"/>
        <v>16.903611680000001</v>
      </c>
      <c r="N28" s="13">
        <f t="shared" si="3"/>
        <v>8.1918901106378144</v>
      </c>
      <c r="O28" s="3">
        <f t="shared" si="0"/>
        <v>-4.6884556989480544</v>
      </c>
      <c r="P28" s="3">
        <f t="shared" si="1"/>
        <v>7.201864609805436</v>
      </c>
    </row>
    <row r="29" spans="1:16">
      <c r="A29" s="32" t="s">
        <v>211</v>
      </c>
      <c r="B29" s="32" t="s">
        <v>194</v>
      </c>
      <c r="C29" s="32" t="s">
        <v>10</v>
      </c>
      <c r="D29" s="36" t="s">
        <v>259</v>
      </c>
      <c r="E29" s="42">
        <v>4467.8230000000003</v>
      </c>
      <c r="F29" s="42">
        <v>4636.0240000000003</v>
      </c>
      <c r="G29" s="38">
        <v>-4.7169999999999996</v>
      </c>
      <c r="H29" s="38">
        <v>4.0000000000000001E-3</v>
      </c>
      <c r="I29" s="38">
        <v>-13.718999999999999</v>
      </c>
      <c r="J29" s="38">
        <v>1.2999999999999999E-2</v>
      </c>
      <c r="K29" s="33" t="s">
        <v>212</v>
      </c>
      <c r="L29" s="27">
        <v>72.3</v>
      </c>
      <c r="M29" s="13">
        <f t="shared" si="2"/>
        <v>16.776808520000003</v>
      </c>
      <c r="N29" s="13">
        <f t="shared" si="3"/>
        <v>8.0661732618784754</v>
      </c>
      <c r="O29" s="3">
        <f t="shared" si="0"/>
        <v>-4.7387756208654164</v>
      </c>
      <c r="P29" s="3">
        <f t="shared" si="1"/>
        <v>7.0766358883898155</v>
      </c>
    </row>
    <row r="30" spans="1:16">
      <c r="A30" s="32" t="s">
        <v>213</v>
      </c>
      <c r="B30" s="32" t="s">
        <v>197</v>
      </c>
      <c r="C30" s="32" t="s">
        <v>10</v>
      </c>
      <c r="D30" s="36" t="s">
        <v>242</v>
      </c>
      <c r="E30" s="42">
        <v>3522.5230000000001</v>
      </c>
      <c r="F30" s="42">
        <v>3623.7759999999998</v>
      </c>
      <c r="G30" s="38">
        <v>-4.625</v>
      </c>
      <c r="H30" s="38">
        <v>1.2E-2</v>
      </c>
      <c r="I30" s="38">
        <v>-13.638</v>
      </c>
      <c r="J30" s="38">
        <v>5.7000000000000002E-2</v>
      </c>
      <c r="K30" s="33" t="s">
        <v>214</v>
      </c>
      <c r="L30" s="27">
        <v>72.3</v>
      </c>
      <c r="M30" s="13">
        <f t="shared" si="2"/>
        <v>16.860313040000001</v>
      </c>
      <c r="N30" s="13">
        <f t="shared" si="3"/>
        <v>8.1489624061833865</v>
      </c>
      <c r="O30" s="3">
        <f t="shared" si="0"/>
        <v>-4.6461869645374705</v>
      </c>
      <c r="P30" s="3">
        <f t="shared" si="1"/>
        <v>7.1591035829805714</v>
      </c>
    </row>
    <row r="31" spans="1:16">
      <c r="A31" s="32" t="s">
        <v>215</v>
      </c>
      <c r="B31" s="32" t="s">
        <v>11</v>
      </c>
      <c r="C31" s="32" t="s">
        <v>12</v>
      </c>
      <c r="D31" s="36" t="s">
        <v>268</v>
      </c>
      <c r="E31" s="42">
        <v>3544.4949999999999</v>
      </c>
      <c r="F31" s="42">
        <v>3443.9780000000001</v>
      </c>
      <c r="G31" s="38">
        <v>-4.952</v>
      </c>
      <c r="H31" s="38">
        <v>8.0000000000000002E-3</v>
      </c>
      <c r="I31" s="38">
        <v>-14.597</v>
      </c>
      <c r="J31" s="38">
        <v>8.9999999999999993E-3</v>
      </c>
      <c r="K31" s="33" t="s">
        <v>216</v>
      </c>
      <c r="L31" s="27">
        <v>72.3</v>
      </c>
      <c r="M31" s="13">
        <f t="shared" si="2"/>
        <v>15.871660760000001</v>
      </c>
      <c r="N31" s="13">
        <f t="shared" si="3"/>
        <v>7.1687798211410154</v>
      </c>
      <c r="O31" s="3">
        <f t="shared" si="0"/>
        <v>-4.9752792538770212</v>
      </c>
      <c r="P31" s="3">
        <f t="shared" si="1"/>
        <v>7.2127268038132071</v>
      </c>
    </row>
    <row r="32" spans="1:16">
      <c r="A32" s="32" t="s">
        <v>217</v>
      </c>
      <c r="B32" s="32" t="s">
        <v>13</v>
      </c>
      <c r="C32" s="32" t="s">
        <v>12</v>
      </c>
      <c r="D32" s="36" t="s">
        <v>236</v>
      </c>
      <c r="E32" s="42">
        <v>6048.143</v>
      </c>
      <c r="F32" s="42">
        <v>6333.4290000000001</v>
      </c>
      <c r="G32" s="38">
        <v>1.92</v>
      </c>
      <c r="H32" s="38">
        <v>1.7000000000000001E-2</v>
      </c>
      <c r="I32" s="38">
        <v>6.4630000000000001</v>
      </c>
      <c r="J32" s="38">
        <v>5.1999999999999998E-2</v>
      </c>
      <c r="K32" s="33" t="s">
        <v>218</v>
      </c>
      <c r="L32" s="27">
        <v>72.400000000000006</v>
      </c>
      <c r="M32" s="13">
        <f t="shared" si="2"/>
        <v>37.582835960000004</v>
      </c>
      <c r="N32" s="13">
        <f t="shared" si="3"/>
        <v>28.696956295577138</v>
      </c>
      <c r="O32" s="3">
        <f t="shared" si="0"/>
        <v>1.9406908144452883</v>
      </c>
      <c r="P32" s="3">
        <f t="shared" si="1"/>
        <v>28.657314708369718</v>
      </c>
    </row>
    <row r="33" spans="1:16">
      <c r="A33" s="32" t="s">
        <v>219</v>
      </c>
      <c r="B33" s="32" t="s">
        <v>11</v>
      </c>
      <c r="C33" s="32" t="s">
        <v>12</v>
      </c>
      <c r="D33" s="36" t="s">
        <v>239</v>
      </c>
      <c r="E33" s="42">
        <v>3584.1770000000001</v>
      </c>
      <c r="F33" s="42">
        <v>3481.3139999999999</v>
      </c>
      <c r="G33" s="38">
        <v>-4.9080000000000004</v>
      </c>
      <c r="H33" s="38">
        <v>4.0000000000000001E-3</v>
      </c>
      <c r="I33" s="38">
        <v>-14.538</v>
      </c>
      <c r="J33" s="38">
        <v>2.3E-2</v>
      </c>
      <c r="K33" s="33" t="s">
        <v>220</v>
      </c>
      <c r="L33" s="27">
        <v>72.3</v>
      </c>
      <c r="M33" s="13">
        <f t="shared" si="2"/>
        <v>15.932485040000001</v>
      </c>
      <c r="N33" s="13">
        <f t="shared" si="3"/>
        <v>7.2290830250174167</v>
      </c>
      <c r="O33" s="3">
        <f t="shared" si="0"/>
        <v>-4.9309977225897423</v>
      </c>
      <c r="P33" s="3">
        <f t="shared" si="1"/>
        <v>7.2727958653052234</v>
      </c>
    </row>
    <row r="34" spans="1:16">
      <c r="A34" s="32" t="s">
        <v>221</v>
      </c>
      <c r="B34" s="32" t="s">
        <v>13</v>
      </c>
      <c r="C34" s="32" t="s">
        <v>12</v>
      </c>
      <c r="D34" s="36" t="s">
        <v>250</v>
      </c>
      <c r="E34" s="42">
        <v>6662.0389999999998</v>
      </c>
      <c r="F34" s="42">
        <v>7004.0749999999998</v>
      </c>
      <c r="G34" s="38">
        <v>1.881</v>
      </c>
      <c r="H34" s="38">
        <v>8.0000000000000002E-3</v>
      </c>
      <c r="I34" s="38">
        <v>6.3369999999999997</v>
      </c>
      <c r="J34" s="38">
        <v>2.1000000000000001E-2</v>
      </c>
      <c r="K34" s="33" t="s">
        <v>222</v>
      </c>
      <c r="L34" s="27">
        <v>72.3</v>
      </c>
      <c r="M34" s="13">
        <f t="shared" si="2"/>
        <v>37.452940040000001</v>
      </c>
      <c r="N34" s="13">
        <f t="shared" si="3"/>
        <v>28.56517422705997</v>
      </c>
      <c r="O34" s="3">
        <f t="shared" si="0"/>
        <v>1.9014412753497456</v>
      </c>
      <c r="P34" s="3">
        <f t="shared" si="1"/>
        <v>28.526044316940308</v>
      </c>
    </row>
    <row r="35" spans="1:16">
      <c r="A35" s="32"/>
      <c r="B35" s="32"/>
      <c r="C35" s="32"/>
      <c r="D35" s="36"/>
      <c r="E35" s="33"/>
      <c r="F35" s="33"/>
      <c r="G35" s="33"/>
      <c r="H35" s="33"/>
      <c r="I35" s="33"/>
      <c r="J35" s="33"/>
      <c r="K35" s="33"/>
      <c r="L35" s="27"/>
      <c r="M35" s="3"/>
      <c r="N35" s="3"/>
      <c r="O35" s="3"/>
      <c r="P35" s="3"/>
    </row>
    <row r="36" spans="1:16">
      <c r="L36" s="27"/>
      <c r="M36" s="27"/>
    </row>
    <row r="37" spans="1:16" ht="17" thickBot="1">
      <c r="A37"/>
      <c r="B37"/>
      <c r="C37"/>
      <c r="D37"/>
      <c r="E37"/>
      <c r="O37"/>
      <c r="P37"/>
    </row>
    <row r="38" spans="1:16">
      <c r="A38" s="16" t="s">
        <v>4</v>
      </c>
      <c r="B38" s="21" t="s">
        <v>227</v>
      </c>
      <c r="C38" s="22" t="s">
        <v>228</v>
      </c>
      <c r="D38" s="6"/>
      <c r="E38" s="7"/>
      <c r="G38" s="16" t="s">
        <v>85</v>
      </c>
      <c r="H38" s="21" t="s">
        <v>227</v>
      </c>
      <c r="I38" s="52" t="s">
        <v>228</v>
      </c>
      <c r="J38" s="10"/>
      <c r="K38" s="11"/>
      <c r="O38"/>
      <c r="P38"/>
    </row>
    <row r="39" spans="1:16">
      <c r="A39" s="8" t="s">
        <v>11</v>
      </c>
      <c r="B39" s="13">
        <f>AVERAGEIF(B2:B34,A39,G2:G34)</f>
        <v>-4.9864999999999995</v>
      </c>
      <c r="C39" s="19">
        <v>-5.01</v>
      </c>
      <c r="D39" s="17" t="s">
        <v>231</v>
      </c>
      <c r="E39" s="23">
        <f>SLOPE(C39:C40,B39:B40)</f>
        <v>1.0063984383472511</v>
      </c>
      <c r="G39" s="12" t="s">
        <v>11</v>
      </c>
      <c r="H39" s="13">
        <f>AVERAGEIF(B2:B34,G39,N2:N34)</f>
        <v>7.1560034096909249</v>
      </c>
      <c r="I39" s="53">
        <v>7.2</v>
      </c>
      <c r="J39" s="17" t="s">
        <v>231</v>
      </c>
      <c r="K39" s="23">
        <f>SLOPE(I39:I40,H39:H40)</f>
        <v>0.99611724801778412</v>
      </c>
      <c r="L39" s="3"/>
      <c r="O39"/>
      <c r="P39"/>
    </row>
    <row r="40" spans="1:16" ht="17" thickBot="1">
      <c r="A40" s="9" t="s">
        <v>13</v>
      </c>
      <c r="B40" s="15">
        <f>AVERAGEIF(B2:B34,A40,G2:G34)</f>
        <v>1.9292500000000001</v>
      </c>
      <c r="C40" s="20">
        <v>1.95</v>
      </c>
      <c r="D40" s="18" t="s">
        <v>277</v>
      </c>
      <c r="E40" s="24">
        <f>INTERCEPT(C39:C40,B39:B40)</f>
        <v>8.4058128185664494E-3</v>
      </c>
      <c r="G40" s="14" t="s">
        <v>13</v>
      </c>
      <c r="H40" s="15">
        <f>AVERAGEIF(B2:B34,G40,N2:N34)</f>
        <v>28.689613075304351</v>
      </c>
      <c r="I40" s="54">
        <v>28.65</v>
      </c>
      <c r="J40" s="18" t="s">
        <v>277</v>
      </c>
      <c r="K40" s="24">
        <f>INTERCEPT(I39:I40,H39:H40)</f>
        <v>7.1781576732796282E-2</v>
      </c>
      <c r="L40" s="3"/>
      <c r="O40"/>
      <c r="P40"/>
    </row>
    <row r="41" spans="1:16">
      <c r="O41"/>
      <c r="P41"/>
    </row>
    <row r="42" spans="1:16">
      <c r="C42" s="3"/>
      <c r="I42" s="3"/>
      <c r="O42"/>
      <c r="P42"/>
    </row>
    <row r="43" spans="1:16">
      <c r="C43" s="3"/>
      <c r="I43" s="3"/>
    </row>
    <row r="47" spans="1:16">
      <c r="C47" s="27"/>
    </row>
    <row r="48" spans="1:16">
      <c r="C48" s="27"/>
    </row>
    <row r="49" spans="2:3">
      <c r="B49" s="34"/>
      <c r="C49" s="49"/>
    </row>
  </sheetData>
  <autoFilter ref="A1:P35" xr:uid="{0F23B525-96E9-804D-9884-907FD0AFEFDD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347AE-8445-EB42-AA68-1122A78B310D}">
  <dimension ref="A1:P24"/>
  <sheetViews>
    <sheetView workbookViewId="0">
      <pane ySplit="1" topLeftCell="A2" activePane="bottomLeft" state="frozen"/>
      <selection pane="bottomLeft" activeCell="A16" sqref="A16"/>
    </sheetView>
  </sheetViews>
  <sheetFormatPr baseColWidth="10" defaultColWidth="16.6640625" defaultRowHeight="16"/>
  <cols>
    <col min="1" max="2" width="16.6640625" style="2"/>
    <col min="3" max="4" width="16.6640625" style="4"/>
    <col min="5" max="8" width="16.6640625" style="3"/>
    <col min="9" max="12" width="16.6640625" style="2"/>
    <col min="13" max="13" width="19.5" style="2" bestFit="1" customWidth="1"/>
    <col min="14" max="14" width="18.1640625" style="2" bestFit="1" customWidth="1"/>
    <col min="15" max="15" width="16.6640625" style="2"/>
    <col min="16" max="16" width="25.33203125" style="2" bestFit="1" customWidth="1"/>
    <col min="17" max="16384" width="16.6640625" style="2"/>
  </cols>
  <sheetData>
    <row r="1" spans="1:16" s="1" customFormat="1">
      <c r="A1" s="28" t="s">
        <v>5</v>
      </c>
      <c r="B1" s="28" t="s">
        <v>0</v>
      </c>
      <c r="C1" s="1" t="s">
        <v>6</v>
      </c>
      <c r="D1" s="1" t="s">
        <v>7</v>
      </c>
      <c r="E1" s="29" t="s">
        <v>1</v>
      </c>
      <c r="F1" s="29" t="s">
        <v>2</v>
      </c>
      <c r="G1" s="30" t="s">
        <v>223</v>
      </c>
      <c r="H1" s="30" t="s">
        <v>8</v>
      </c>
      <c r="I1" s="30" t="s">
        <v>225</v>
      </c>
      <c r="J1" s="30" t="s">
        <v>9</v>
      </c>
      <c r="K1" s="28" t="s">
        <v>36</v>
      </c>
      <c r="L1" s="35" t="s">
        <v>153</v>
      </c>
      <c r="M1" s="39" t="s">
        <v>224</v>
      </c>
      <c r="N1" s="37" t="s">
        <v>229</v>
      </c>
      <c r="O1" s="25" t="s">
        <v>226</v>
      </c>
      <c r="P1" s="26" t="s">
        <v>230</v>
      </c>
    </row>
    <row r="2" spans="1:16" s="44" customFormat="1">
      <c r="A2" s="43" t="s">
        <v>233</v>
      </c>
      <c r="B2" s="44" t="s">
        <v>11</v>
      </c>
      <c r="C2" s="43" t="s">
        <v>12</v>
      </c>
      <c r="D2" s="45">
        <v>40</v>
      </c>
      <c r="E2" s="46">
        <v>5274.6019999999999</v>
      </c>
      <c r="F2" s="46">
        <v>5467.4129999999996</v>
      </c>
      <c r="G2" s="55">
        <v>-5.0389999999999997</v>
      </c>
      <c r="H2" s="55">
        <v>2E-3</v>
      </c>
      <c r="I2" s="55">
        <v>-14.71</v>
      </c>
      <c r="J2" s="55">
        <v>7.0000000000000001E-3</v>
      </c>
      <c r="K2" s="32" t="s">
        <v>234</v>
      </c>
      <c r="L2" s="27">
        <v>72.3</v>
      </c>
      <c r="M2" s="13">
        <f>1.03092*I2+30.92</f>
        <v>15.7551668</v>
      </c>
      <c r="N2" s="13">
        <f>(M2+1000)/EXP((3.48*(1000/(L2+273.15))-1.47)/1000)-1000</f>
        <v>7.0532838543946355</v>
      </c>
      <c r="O2" s="13">
        <f t="shared" ref="O2:O15" si="0">G2*$E$20+$E$21</f>
        <v>-5.0223469338831075</v>
      </c>
      <c r="P2" s="3">
        <f t="shared" ref="P2:P15" si="1">(N2*$K$20+$K$21)-IF(C2="witherite",1.03,0)</f>
        <v>7.1321883512454436</v>
      </c>
    </row>
    <row r="3" spans="1:16" s="44" customFormat="1">
      <c r="A3" s="43" t="s">
        <v>235</v>
      </c>
      <c r="B3" s="44" t="s">
        <v>13</v>
      </c>
      <c r="C3" s="43" t="s">
        <v>12</v>
      </c>
      <c r="D3" s="45">
        <v>80</v>
      </c>
      <c r="E3" s="46">
        <v>5744.5609999999997</v>
      </c>
      <c r="F3" s="46">
        <v>5953.24</v>
      </c>
      <c r="G3" s="55">
        <v>1.927</v>
      </c>
      <c r="H3" s="55">
        <v>4.0000000000000001E-3</v>
      </c>
      <c r="I3" s="55">
        <v>6.4489999999999998</v>
      </c>
      <c r="J3" s="55">
        <v>1.2999999999999999E-2</v>
      </c>
      <c r="K3" s="32" t="s">
        <v>237</v>
      </c>
      <c r="L3" s="27">
        <v>72.400000000000006</v>
      </c>
      <c r="M3" s="13">
        <f t="shared" ref="M3:M15" si="2">1.03092*I3+30.92</f>
        <v>37.568403080000003</v>
      </c>
      <c r="N3" s="13">
        <f t="shared" ref="N3:N15" si="3">(M3+1000)/EXP((3.48*(1000/(L3+273.15))-1.47)/1000)-1000</f>
        <v>28.682647019043316</v>
      </c>
      <c r="O3" s="13">
        <f t="shared" si="0"/>
        <v>1.9513348036630385</v>
      </c>
      <c r="P3" s="3">
        <f t="shared" si="1"/>
        <v>28.577644980946818</v>
      </c>
    </row>
    <row r="4" spans="1:16" s="44" customFormat="1">
      <c r="A4" s="43" t="s">
        <v>238</v>
      </c>
      <c r="B4" s="44" t="s">
        <v>11</v>
      </c>
      <c r="C4" s="43" t="s">
        <v>12</v>
      </c>
      <c r="D4" s="45">
        <v>100</v>
      </c>
      <c r="E4" s="46">
        <v>5503.1689999999999</v>
      </c>
      <c r="F4" s="46">
        <v>5695.83</v>
      </c>
      <c r="G4" s="55">
        <v>-5.0039999999999996</v>
      </c>
      <c r="H4" s="55">
        <v>3.0000000000000001E-3</v>
      </c>
      <c r="I4" s="55">
        <v>-14.433</v>
      </c>
      <c r="J4" s="55">
        <v>1.6E-2</v>
      </c>
      <c r="K4" s="32" t="s">
        <v>240</v>
      </c>
      <c r="L4" s="27">
        <v>72.400000000000006</v>
      </c>
      <c r="M4" s="13">
        <f t="shared" si="2"/>
        <v>16.040731640000001</v>
      </c>
      <c r="N4" s="13">
        <f t="shared" si="3"/>
        <v>7.339338977551165</v>
      </c>
      <c r="O4" s="13">
        <f t="shared" si="0"/>
        <v>-4.9873083377283391</v>
      </c>
      <c r="P4" s="3">
        <f t="shared" si="1"/>
        <v>7.4158112526993198</v>
      </c>
    </row>
    <row r="5" spans="1:16" s="44" customFormat="1">
      <c r="A5" s="43" t="s">
        <v>241</v>
      </c>
      <c r="B5" s="44" t="s">
        <v>13</v>
      </c>
      <c r="C5" s="43" t="s">
        <v>12</v>
      </c>
      <c r="D5" s="45">
        <v>120</v>
      </c>
      <c r="E5" s="46">
        <v>7207.46</v>
      </c>
      <c r="F5" s="46">
        <v>7592.8069999999998</v>
      </c>
      <c r="G5" s="55">
        <v>1.89</v>
      </c>
      <c r="H5" s="55">
        <v>8.9999999999999993E-3</v>
      </c>
      <c r="I5" s="55">
        <v>6.44</v>
      </c>
      <c r="J5" s="55">
        <v>3.1E-2</v>
      </c>
      <c r="K5" s="32" t="s">
        <v>243</v>
      </c>
      <c r="L5" s="27">
        <v>72.3</v>
      </c>
      <c r="M5" s="13">
        <f t="shared" si="2"/>
        <v>37.559124800000006</v>
      </c>
      <c r="N5" s="13">
        <f t="shared" si="3"/>
        <v>28.670449311793391</v>
      </c>
      <c r="O5" s="13">
        <f t="shared" si="0"/>
        <v>1.9142940020137118</v>
      </c>
      <c r="P5" s="3">
        <f t="shared" si="1"/>
        <v>28.565550986323917</v>
      </c>
    </row>
    <row r="6" spans="1:16" s="44" customFormat="1">
      <c r="A6" s="43" t="s">
        <v>244</v>
      </c>
      <c r="B6" s="43" t="s">
        <v>17</v>
      </c>
      <c r="C6" s="43" t="s">
        <v>10</v>
      </c>
      <c r="D6" s="45">
        <v>150</v>
      </c>
      <c r="E6" s="46">
        <v>5148.1629999999996</v>
      </c>
      <c r="F6" s="46">
        <v>5327.9759999999997</v>
      </c>
      <c r="G6" s="55">
        <v>-5.0119999999999996</v>
      </c>
      <c r="H6" s="55">
        <v>7.0000000000000001E-3</v>
      </c>
      <c r="I6" s="55">
        <v>-19.149000000000001</v>
      </c>
      <c r="J6" s="55">
        <v>8.9999999999999993E-3</v>
      </c>
      <c r="K6" s="32" t="s">
        <v>246</v>
      </c>
      <c r="L6" s="27">
        <v>72.3</v>
      </c>
      <c r="M6" s="13">
        <f t="shared" si="2"/>
        <v>11.178912919999998</v>
      </c>
      <c r="N6" s="13">
        <f t="shared" si="3"/>
        <v>2.5162343288441207</v>
      </c>
      <c r="O6" s="13">
        <f t="shared" si="0"/>
        <v>-4.9953171597065724</v>
      </c>
      <c r="P6" s="3">
        <f t="shared" si="1"/>
        <v>1.6037156922802593</v>
      </c>
    </row>
    <row r="7" spans="1:16" s="44" customFormat="1">
      <c r="A7" s="43" t="s">
        <v>247</v>
      </c>
      <c r="B7" s="43" t="s">
        <v>15</v>
      </c>
      <c r="C7" s="43" t="s">
        <v>10</v>
      </c>
      <c r="D7" s="45">
        <v>80</v>
      </c>
      <c r="E7" s="46">
        <v>3705.1790000000001</v>
      </c>
      <c r="F7" s="46">
        <v>3789.8719999999998</v>
      </c>
      <c r="G7" s="55">
        <v>-5.0940000000000003</v>
      </c>
      <c r="H7" s="55">
        <v>6.0000000000000001E-3</v>
      </c>
      <c r="I7" s="55">
        <v>-13.5</v>
      </c>
      <c r="J7" s="55">
        <v>1.7999999999999999E-2</v>
      </c>
      <c r="K7" s="32" t="s">
        <v>248</v>
      </c>
      <c r="L7" s="27">
        <v>72.3</v>
      </c>
      <c r="M7" s="13">
        <f t="shared" si="2"/>
        <v>17.002580000000002</v>
      </c>
      <c r="N7" s="13">
        <f t="shared" si="3"/>
        <v>8.2900105779621072</v>
      </c>
      <c r="O7" s="13">
        <f t="shared" si="0"/>
        <v>-5.0774075849834581</v>
      </c>
      <c r="P7" s="3">
        <f t="shared" si="1"/>
        <v>7.3283996414792254</v>
      </c>
    </row>
    <row r="8" spans="1:16" s="44" customFormat="1">
      <c r="A8" s="43" t="s">
        <v>249</v>
      </c>
      <c r="B8" s="43" t="s">
        <v>111</v>
      </c>
      <c r="C8" s="43" t="s">
        <v>10</v>
      </c>
      <c r="D8" s="45">
        <v>110</v>
      </c>
      <c r="E8" s="46">
        <v>3068.0239999999999</v>
      </c>
      <c r="F8" s="46">
        <v>3134.5929999999998</v>
      </c>
      <c r="G8" s="55">
        <v>-5.2939999999999996</v>
      </c>
      <c r="H8" s="55">
        <v>4.0000000000000001E-3</v>
      </c>
      <c r="I8" s="55">
        <v>-13.77</v>
      </c>
      <c r="J8" s="55">
        <v>1.2E-2</v>
      </c>
      <c r="K8" s="32" t="s">
        <v>251</v>
      </c>
      <c r="L8" s="27">
        <v>72.3</v>
      </c>
      <c r="M8" s="13">
        <f t="shared" si="2"/>
        <v>16.724231600000003</v>
      </c>
      <c r="N8" s="13">
        <f t="shared" si="3"/>
        <v>8.0140467636124413</v>
      </c>
      <c r="O8" s="13">
        <f t="shared" si="0"/>
        <v>-5.2776281344392757</v>
      </c>
      <c r="P8" s="3">
        <f t="shared" si="1"/>
        <v>7.0547822461379033</v>
      </c>
    </row>
    <row r="9" spans="1:16" s="44" customFormat="1">
      <c r="A9" s="43" t="s">
        <v>252</v>
      </c>
      <c r="B9" s="43" t="s">
        <v>111</v>
      </c>
      <c r="C9" s="43" t="s">
        <v>10</v>
      </c>
      <c r="D9" s="45">
        <v>150</v>
      </c>
      <c r="E9" s="46">
        <v>4306.8050000000003</v>
      </c>
      <c r="F9" s="46">
        <v>4450.4780000000001</v>
      </c>
      <c r="G9" s="55">
        <v>-5.2320000000000002</v>
      </c>
      <c r="H9" s="55">
        <v>4.0000000000000001E-3</v>
      </c>
      <c r="I9" s="55">
        <v>-13.904999999999999</v>
      </c>
      <c r="J9" s="55">
        <v>1.2999999999999999E-2</v>
      </c>
      <c r="K9" s="32" t="s">
        <v>253</v>
      </c>
      <c r="L9" s="27">
        <v>72.3</v>
      </c>
      <c r="M9" s="13">
        <f t="shared" si="2"/>
        <v>16.585057400000004</v>
      </c>
      <c r="N9" s="13">
        <f t="shared" si="3"/>
        <v>7.8760648564374378</v>
      </c>
      <c r="O9" s="13">
        <f t="shared" si="0"/>
        <v>-5.2155597641079732</v>
      </c>
      <c r="P9" s="3">
        <f t="shared" si="1"/>
        <v>6.9179735484670726</v>
      </c>
    </row>
    <row r="10" spans="1:16" s="44" customFormat="1">
      <c r="A10" s="43" t="s">
        <v>254</v>
      </c>
      <c r="B10" s="43" t="s">
        <v>19</v>
      </c>
      <c r="C10" s="43" t="s">
        <v>10</v>
      </c>
      <c r="D10" s="45">
        <v>110</v>
      </c>
      <c r="E10" s="46">
        <v>3282.7730000000001</v>
      </c>
      <c r="F10" s="46">
        <v>3369.779</v>
      </c>
      <c r="G10" s="55">
        <v>-5.7370000000000001</v>
      </c>
      <c r="H10" s="55">
        <v>7.0000000000000001E-3</v>
      </c>
      <c r="I10" s="55">
        <v>-14.083</v>
      </c>
      <c r="J10" s="55">
        <v>1.2E-2</v>
      </c>
      <c r="K10" s="32" t="s">
        <v>255</v>
      </c>
      <c r="L10" s="27">
        <v>72.2</v>
      </c>
      <c r="M10" s="13">
        <f t="shared" si="2"/>
        <v>16.401553640000003</v>
      </c>
      <c r="N10" s="13">
        <f t="shared" si="3"/>
        <v>7.6911937295784583</v>
      </c>
      <c r="O10" s="13">
        <f t="shared" si="0"/>
        <v>-5.7211166514839134</v>
      </c>
      <c r="P10" s="3">
        <f t="shared" si="1"/>
        <v>6.734674312934418</v>
      </c>
    </row>
    <row r="11" spans="1:16" s="44" customFormat="1">
      <c r="A11" s="43" t="s">
        <v>256</v>
      </c>
      <c r="B11" s="43" t="s">
        <v>19</v>
      </c>
      <c r="C11" s="43" t="s">
        <v>10</v>
      </c>
      <c r="D11" s="45">
        <v>150</v>
      </c>
      <c r="E11" s="46">
        <v>4313.7939999999999</v>
      </c>
      <c r="F11" s="46">
        <v>4449.3410000000003</v>
      </c>
      <c r="G11" s="55">
        <v>-5.6109999999999998</v>
      </c>
      <c r="H11" s="55">
        <v>4.0000000000000001E-3</v>
      </c>
      <c r="I11" s="55">
        <v>-14.061999999999999</v>
      </c>
      <c r="J11" s="55">
        <v>1.0999999999999999E-2</v>
      </c>
      <c r="K11" s="32" t="s">
        <v>257</v>
      </c>
      <c r="L11" s="27">
        <v>72.3</v>
      </c>
      <c r="M11" s="13">
        <f t="shared" si="2"/>
        <v>16.423202960000001</v>
      </c>
      <c r="N11" s="13">
        <f t="shared" si="3"/>
        <v>7.7155970088340382</v>
      </c>
      <c r="O11" s="13">
        <f t="shared" si="0"/>
        <v>-5.5949777053267482</v>
      </c>
      <c r="P11" s="3">
        <f t="shared" si="1"/>
        <v>6.7588701000648213</v>
      </c>
    </row>
    <row r="12" spans="1:16" s="44" customFormat="1" ht="17" customHeight="1">
      <c r="A12" s="43" t="s">
        <v>258</v>
      </c>
      <c r="B12" s="43" t="s">
        <v>25</v>
      </c>
      <c r="C12" s="43" t="s">
        <v>10</v>
      </c>
      <c r="D12" s="45">
        <v>160</v>
      </c>
      <c r="E12" s="46">
        <v>4367.4840000000004</v>
      </c>
      <c r="F12" s="46">
        <v>4500.5630000000001</v>
      </c>
      <c r="G12" s="55">
        <v>-4.6779999999999999</v>
      </c>
      <c r="H12" s="55">
        <v>4.0000000000000001E-3</v>
      </c>
      <c r="I12" s="55">
        <v>-13.68</v>
      </c>
      <c r="J12" s="55">
        <v>1.9E-2</v>
      </c>
      <c r="K12" s="32" t="s">
        <v>260</v>
      </c>
      <c r="L12" s="27">
        <v>72.3</v>
      </c>
      <c r="M12" s="13">
        <f t="shared" si="2"/>
        <v>16.817014400000001</v>
      </c>
      <c r="N12" s="13">
        <f t="shared" si="3"/>
        <v>8.106034701728845</v>
      </c>
      <c r="O12" s="13">
        <f t="shared" si="0"/>
        <v>-4.6609488421153564</v>
      </c>
      <c r="P12" s="3">
        <f t="shared" si="1"/>
        <v>7.1459880445848603</v>
      </c>
    </row>
    <row r="13" spans="1:16" s="44" customFormat="1">
      <c r="A13" s="43" t="s">
        <v>262</v>
      </c>
      <c r="B13" s="43" t="s">
        <v>68</v>
      </c>
      <c r="C13" s="43" t="s">
        <v>12</v>
      </c>
      <c r="D13" s="45">
        <v>100</v>
      </c>
      <c r="E13" s="46">
        <v>7279.625</v>
      </c>
      <c r="F13" s="46">
        <v>7700.7730000000001</v>
      </c>
      <c r="G13" s="55">
        <v>1.887</v>
      </c>
      <c r="H13" s="55">
        <v>6.0000000000000001E-3</v>
      </c>
      <c r="I13" s="55">
        <v>6.9989999999999997</v>
      </c>
      <c r="J13" s="55">
        <v>1.2999999999999999E-2</v>
      </c>
      <c r="K13" s="32" t="s">
        <v>263</v>
      </c>
      <c r="L13" s="27">
        <v>72.3</v>
      </c>
      <c r="M13" s="13">
        <f t="shared" si="2"/>
        <v>38.135409080000002</v>
      </c>
      <c r="N13" s="13">
        <f t="shared" si="3"/>
        <v>29.241796616317515</v>
      </c>
      <c r="O13" s="13">
        <f t="shared" si="0"/>
        <v>1.9112906937718748</v>
      </c>
      <c r="P13" s="3">
        <f t="shared" si="1"/>
        <v>29.132040334456693</v>
      </c>
    </row>
    <row r="14" spans="1:16" s="44" customFormat="1">
      <c r="A14" s="43" t="s">
        <v>264</v>
      </c>
      <c r="B14" s="44" t="s">
        <v>11</v>
      </c>
      <c r="C14" s="43" t="s">
        <v>12</v>
      </c>
      <c r="D14" s="45">
        <v>160</v>
      </c>
      <c r="E14" s="46">
        <v>8653.8070000000007</v>
      </c>
      <c r="F14" s="46">
        <v>8991.2479999999996</v>
      </c>
      <c r="G14" s="55">
        <v>-5.0369999999999999</v>
      </c>
      <c r="H14" s="55">
        <v>3.0000000000000001E-3</v>
      </c>
      <c r="I14" s="55">
        <v>-14.792</v>
      </c>
      <c r="J14" s="55">
        <v>6.0000000000000001E-3</v>
      </c>
      <c r="K14" s="32" t="s">
        <v>265</v>
      </c>
      <c r="L14" s="27">
        <v>72.400000000000006</v>
      </c>
      <c r="M14" s="13">
        <f t="shared" si="2"/>
        <v>15.670631360000002</v>
      </c>
      <c r="N14" s="13">
        <f t="shared" si="3"/>
        <v>6.972408243574705</v>
      </c>
      <c r="O14" s="13">
        <f t="shared" si="0"/>
        <v>-5.0203447283885501</v>
      </c>
      <c r="P14" s="3">
        <f t="shared" si="1"/>
        <v>7.0520003960552433</v>
      </c>
    </row>
    <row r="15" spans="1:16" s="44" customFormat="1">
      <c r="A15" s="43" t="s">
        <v>266</v>
      </c>
      <c r="B15" s="44" t="s">
        <v>13</v>
      </c>
      <c r="C15" s="43" t="s">
        <v>12</v>
      </c>
      <c r="D15" s="45">
        <v>160</v>
      </c>
      <c r="E15" s="46">
        <v>4784.5370000000003</v>
      </c>
      <c r="F15" s="46">
        <v>4951.4830000000002</v>
      </c>
      <c r="G15" s="55">
        <v>1.96</v>
      </c>
      <c r="H15" s="55">
        <v>6.0000000000000001E-3</v>
      </c>
      <c r="I15" s="55">
        <v>6.681</v>
      </c>
      <c r="J15" s="55">
        <v>6.0000000000000001E-3</v>
      </c>
      <c r="K15" s="32" t="s">
        <v>267</v>
      </c>
      <c r="L15" s="27">
        <v>72.2</v>
      </c>
      <c r="M15" s="13">
        <f t="shared" si="2"/>
        <v>37.807576520000005</v>
      </c>
      <c r="N15" s="13">
        <f t="shared" si="3"/>
        <v>28.913771235191007</v>
      </c>
      <c r="O15" s="13">
        <f t="shared" si="0"/>
        <v>1.9843711943232483</v>
      </c>
      <c r="P15" s="3">
        <f t="shared" si="1"/>
        <v>28.806804032729264</v>
      </c>
    </row>
    <row r="16" spans="1:16">
      <c r="A16" s="33"/>
      <c r="B16" s="33"/>
      <c r="C16" s="33"/>
      <c r="D16" s="36"/>
      <c r="E16" s="33"/>
      <c r="F16" s="33"/>
      <c r="G16" s="33"/>
      <c r="H16" s="33"/>
      <c r="I16" s="33"/>
      <c r="J16" s="33"/>
      <c r="K16" s="33"/>
      <c r="L16" s="27"/>
      <c r="M16" s="3"/>
      <c r="N16" s="3"/>
      <c r="O16" s="3"/>
      <c r="P16" s="3"/>
    </row>
    <row r="17" spans="1:13">
      <c r="L17" s="27"/>
      <c r="M17" s="27"/>
    </row>
    <row r="18" spans="1:13" ht="17" thickBot="1">
      <c r="C18" s="2"/>
      <c r="D18" s="2"/>
      <c r="E18" s="2"/>
    </row>
    <row r="19" spans="1:13">
      <c r="A19" s="16" t="s">
        <v>4</v>
      </c>
      <c r="B19" s="21" t="s">
        <v>227</v>
      </c>
      <c r="C19" s="22" t="s">
        <v>228</v>
      </c>
      <c r="D19" s="6"/>
      <c r="E19" s="7"/>
      <c r="G19" s="16" t="s">
        <v>85</v>
      </c>
      <c r="H19" s="21" t="s">
        <v>227</v>
      </c>
      <c r="I19" s="52" t="s">
        <v>228</v>
      </c>
      <c r="J19" s="10"/>
      <c r="K19" s="11"/>
    </row>
    <row r="20" spans="1:13">
      <c r="A20" s="47" t="s">
        <v>11</v>
      </c>
      <c r="B20" s="13">
        <f>AVERAGEIF(B2:B15,A20,G2:G15)</f>
        <v>-5.0266666666666664</v>
      </c>
      <c r="C20" s="19">
        <v>-5.01</v>
      </c>
      <c r="D20" s="17" t="s">
        <v>231</v>
      </c>
      <c r="E20" s="23">
        <f>SLOPE(C20:C21,B20:B21)</f>
        <v>1.0011027472790908</v>
      </c>
      <c r="G20" s="12" t="s">
        <v>11</v>
      </c>
      <c r="H20" s="13">
        <f>AVERAGEIF(B2:B15,G20,N2:N15)</f>
        <v>7.1216770251735015</v>
      </c>
      <c r="I20" s="53">
        <v>7.2</v>
      </c>
      <c r="J20" s="17" t="s">
        <v>231</v>
      </c>
      <c r="K20" s="23">
        <f>SLOPE(I20:I21,H20:H21)</f>
        <v>0.99149736709549152</v>
      </c>
      <c r="L20" s="3"/>
    </row>
    <row r="21" spans="1:13" ht="17" thickBot="1">
      <c r="A21" s="48" t="s">
        <v>13</v>
      </c>
      <c r="B21" s="15">
        <f>AVERAGEIF(B2:B15,A21,G2:G15)</f>
        <v>1.9256666666666666</v>
      </c>
      <c r="C21" s="20">
        <v>1.95</v>
      </c>
      <c r="D21" s="18" t="s">
        <v>277</v>
      </c>
      <c r="E21" s="24">
        <f>INTERCEPT(C20:C21,B20:B21)</f>
        <v>2.2209809656230428E-2</v>
      </c>
      <c r="G21" s="14" t="s">
        <v>13</v>
      </c>
      <c r="H21" s="15">
        <f>AVERAGEIF(B2:B15,G21,N2:N15)</f>
        <v>28.755622522009237</v>
      </c>
      <c r="I21" s="54">
        <v>28.65</v>
      </c>
      <c r="J21" s="18" t="s">
        <v>277</v>
      </c>
      <c r="K21" s="24">
        <f>INTERCEPT(I20:I21,H20:H21)</f>
        <v>0.13887598023602266</v>
      </c>
      <c r="L21" s="3"/>
    </row>
    <row r="23" spans="1:13">
      <c r="C23" s="3"/>
      <c r="I23" s="3"/>
    </row>
    <row r="24" spans="1:13">
      <c r="C24" s="3"/>
      <c r="I24" s="3"/>
    </row>
  </sheetData>
  <autoFilter ref="A1:P16" xr:uid="{0F23B525-96E9-804D-9884-907FD0AFEFDD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9B144-D037-3141-B567-8459B08EE94F}">
  <dimension ref="A1:H133"/>
  <sheetViews>
    <sheetView tabSelected="1" workbookViewId="0">
      <pane ySplit="1" topLeftCell="A104" activePane="bottomLeft" state="frozen"/>
      <selection pane="bottomLeft" activeCell="A109" sqref="A109:F130"/>
    </sheetView>
  </sheetViews>
  <sheetFormatPr baseColWidth="10" defaultColWidth="25" defaultRowHeight="16"/>
  <cols>
    <col min="1" max="1" width="13" bestFit="1" customWidth="1"/>
    <col min="2" max="2" width="9.6640625" bestFit="1" customWidth="1"/>
    <col min="3" max="3" width="18.1640625" bestFit="1" customWidth="1"/>
    <col min="4" max="4" width="16.83203125" bestFit="1" customWidth="1"/>
    <col min="5" max="5" width="27.1640625" bestFit="1" customWidth="1"/>
    <col min="6" max="6" width="25.6640625" bestFit="1" customWidth="1"/>
  </cols>
  <sheetData>
    <row r="1" spans="1:4">
      <c r="A1" s="28" t="s">
        <v>5</v>
      </c>
      <c r="B1" s="28" t="s">
        <v>0</v>
      </c>
      <c r="C1" s="25" t="s">
        <v>226</v>
      </c>
      <c r="D1" s="26" t="s">
        <v>230</v>
      </c>
    </row>
    <row r="2" spans="1:4">
      <c r="A2" s="31" t="s">
        <v>26</v>
      </c>
      <c r="B2" s="2" t="s">
        <v>14</v>
      </c>
      <c r="C2" s="3">
        <v>-4.5249075739049127</v>
      </c>
      <c r="D2" s="3">
        <v>7.7565005052587841</v>
      </c>
    </row>
    <row r="3" spans="1:4">
      <c r="A3" s="31" t="s">
        <v>27</v>
      </c>
      <c r="B3" s="27" t="s">
        <v>15</v>
      </c>
      <c r="C3" s="3">
        <v>-5.0845910954470259</v>
      </c>
      <c r="D3" s="3">
        <v>7.4030101600546496</v>
      </c>
    </row>
    <row r="4" spans="1:4">
      <c r="A4" s="31" t="s">
        <v>28</v>
      </c>
      <c r="B4" s="27" t="s">
        <v>16</v>
      </c>
      <c r="C4" s="3">
        <v>-4.90437099906495</v>
      </c>
      <c r="D4" s="3">
        <v>0.97327270938282795</v>
      </c>
    </row>
    <row r="5" spans="1:4">
      <c r="A5" s="31" t="s">
        <v>29</v>
      </c>
      <c r="B5" s="2" t="s">
        <v>11</v>
      </c>
      <c r="C5" s="3">
        <v>-5.0415385168668632</v>
      </c>
      <c r="D5" s="3">
        <v>7.2386716685410555</v>
      </c>
    </row>
    <row r="6" spans="1:4">
      <c r="A6" s="31" t="s">
        <v>30</v>
      </c>
      <c r="B6" s="2" t="s">
        <v>13</v>
      </c>
      <c r="C6" s="3">
        <v>1.9419902179385742</v>
      </c>
      <c r="D6" s="3">
        <v>28.646433584615352</v>
      </c>
    </row>
    <row r="7" spans="1:4">
      <c r="A7" s="31" t="s">
        <v>31</v>
      </c>
      <c r="B7" s="2" t="s">
        <v>14</v>
      </c>
      <c r="C7" s="3">
        <v>-4.5038818959936711</v>
      </c>
      <c r="D7" s="3">
        <v>7.2694286264232977</v>
      </c>
    </row>
    <row r="8" spans="1:4">
      <c r="A8" s="31" t="s">
        <v>32</v>
      </c>
      <c r="B8" s="27" t="s">
        <v>15</v>
      </c>
      <c r="C8" s="3">
        <v>-5.3128698841976556</v>
      </c>
      <c r="D8" s="3">
        <v>7.1594749380719884</v>
      </c>
    </row>
    <row r="9" spans="1:4">
      <c r="A9" s="31" t="s">
        <v>33</v>
      </c>
      <c r="B9" s="27" t="s">
        <v>16</v>
      </c>
      <c r="C9" s="3">
        <v>-5.0525519672013237</v>
      </c>
      <c r="D9" s="3">
        <v>0.79687512357193224</v>
      </c>
    </row>
    <row r="10" spans="1:4">
      <c r="A10" s="31" t="s">
        <v>34</v>
      </c>
      <c r="B10" s="2" t="s">
        <v>11</v>
      </c>
      <c r="C10" s="3">
        <v>-4.9784614831331364</v>
      </c>
      <c r="D10" s="3">
        <v>7.1613283314589458</v>
      </c>
    </row>
    <row r="11" spans="1:4">
      <c r="A11" s="31" t="s">
        <v>35</v>
      </c>
      <c r="B11" s="2" t="s">
        <v>13</v>
      </c>
      <c r="C11" s="3">
        <v>1.9580097820614255</v>
      </c>
      <c r="D11" s="3">
        <v>28.653566415384649</v>
      </c>
    </row>
    <row r="12" spans="1:4">
      <c r="A12" s="32" t="s">
        <v>47</v>
      </c>
      <c r="B12" s="33" t="s">
        <v>11</v>
      </c>
      <c r="C12" s="3">
        <v>-4.9549841908594425</v>
      </c>
      <c r="D12" s="3">
        <v>7.2273525869601523</v>
      </c>
    </row>
    <row r="13" spans="1:4">
      <c r="A13" s="32" t="s">
        <v>49</v>
      </c>
      <c r="B13" s="2" t="s">
        <v>13</v>
      </c>
      <c r="C13" s="3">
        <v>1.9630037367059499</v>
      </c>
      <c r="D13" s="3">
        <v>28.670767704914166</v>
      </c>
    </row>
    <row r="14" spans="1:4">
      <c r="A14" s="32" t="s">
        <v>51</v>
      </c>
      <c r="B14" s="33" t="s">
        <v>11</v>
      </c>
      <c r="C14" s="3">
        <v>-5.065015809140557</v>
      </c>
      <c r="D14" s="3">
        <v>7.1726474130398508</v>
      </c>
    </row>
    <row r="15" spans="1:4">
      <c r="A15" s="32" t="s">
        <v>53</v>
      </c>
      <c r="B15" s="2" t="s">
        <v>13</v>
      </c>
      <c r="C15" s="3">
        <v>1.9369962632940496</v>
      </c>
      <c r="D15" s="3">
        <v>28.629232295085835</v>
      </c>
    </row>
    <row r="16" spans="1:4">
      <c r="A16" s="32" t="s">
        <v>55</v>
      </c>
      <c r="B16" s="2" t="s">
        <v>14</v>
      </c>
      <c r="C16" s="3">
        <v>-4.5538689278528315</v>
      </c>
      <c r="D16" s="3">
        <v>7.4879894679670409</v>
      </c>
    </row>
    <row r="17" spans="1:4">
      <c r="A17" s="32" t="s">
        <v>57</v>
      </c>
      <c r="B17" s="33" t="s">
        <v>15</v>
      </c>
      <c r="C17" s="3">
        <v>-5.3210893935038799</v>
      </c>
      <c r="D17" s="3">
        <v>7.1445625428011814</v>
      </c>
    </row>
    <row r="18" spans="1:4">
      <c r="A18" s="32" t="s">
        <v>59</v>
      </c>
      <c r="B18" s="33" t="s">
        <v>16</v>
      </c>
      <c r="C18" s="3">
        <v>-5.0770192584075886</v>
      </c>
      <c r="D18" s="3">
        <v>1.0692490613266712</v>
      </c>
    </row>
    <row r="19" spans="1:4">
      <c r="A19" s="32" t="s">
        <v>61</v>
      </c>
      <c r="B19" s="33" t="s">
        <v>16</v>
      </c>
      <c r="C19" s="3">
        <v>-5.0360074734118996</v>
      </c>
      <c r="D19" s="3">
        <v>0.97199541880171636</v>
      </c>
    </row>
    <row r="20" spans="1:4">
      <c r="A20" s="32" t="s">
        <v>63</v>
      </c>
      <c r="B20" s="33" t="s">
        <v>17</v>
      </c>
      <c r="C20" s="3">
        <v>-5.1110290313308422</v>
      </c>
      <c r="D20" s="3">
        <v>1.1139351054531532</v>
      </c>
    </row>
    <row r="21" spans="1:4">
      <c r="A21" s="32" t="s">
        <v>65</v>
      </c>
      <c r="B21" s="33" t="s">
        <v>18</v>
      </c>
      <c r="C21" s="3">
        <v>-5.1340356424259843</v>
      </c>
      <c r="D21" s="3">
        <v>0.83635781894309447</v>
      </c>
    </row>
    <row r="22" spans="1:4">
      <c r="A22" s="32" t="s">
        <v>67</v>
      </c>
      <c r="B22" s="33" t="s">
        <v>68</v>
      </c>
      <c r="C22" s="3">
        <v>1.920991664271342</v>
      </c>
      <c r="D22" s="3">
        <v>29.173306668343475</v>
      </c>
    </row>
    <row r="23" spans="1:4">
      <c r="A23" s="32" t="s">
        <v>70</v>
      </c>
      <c r="B23" s="33" t="s">
        <v>19</v>
      </c>
      <c r="C23" s="3">
        <v>-5.9212618568554181</v>
      </c>
      <c r="D23" s="3">
        <v>6.5793710934888194</v>
      </c>
    </row>
    <row r="24" spans="1:4">
      <c r="A24" s="32" t="s">
        <v>72</v>
      </c>
      <c r="B24" s="33" t="s">
        <v>20</v>
      </c>
      <c r="C24" s="3">
        <v>-4.7479246910031616</v>
      </c>
      <c r="D24" s="3">
        <v>7.1547867823126596</v>
      </c>
    </row>
    <row r="25" spans="1:4">
      <c r="A25" s="32" t="s">
        <v>74</v>
      </c>
      <c r="B25" s="33" t="s">
        <v>21</v>
      </c>
      <c r="C25" s="3">
        <v>-4.7619287151480307</v>
      </c>
      <c r="D25" s="3">
        <v>0.92055176400418248</v>
      </c>
    </row>
    <row r="26" spans="1:4">
      <c r="A26" s="32" t="s">
        <v>76</v>
      </c>
      <c r="B26" s="33" t="s">
        <v>22</v>
      </c>
      <c r="C26" s="3">
        <v>-4.5818769761425697</v>
      </c>
      <c r="D26" s="3">
        <v>0.86674949264850887</v>
      </c>
    </row>
    <row r="27" spans="1:4">
      <c r="A27" s="32" t="s">
        <v>78</v>
      </c>
      <c r="B27" s="33" t="s">
        <v>23</v>
      </c>
      <c r="C27" s="3">
        <v>-4.7549267030755962</v>
      </c>
      <c r="D27" s="3">
        <v>7.0453767569728525</v>
      </c>
    </row>
    <row r="28" spans="1:4">
      <c r="A28" s="32" t="s">
        <v>80</v>
      </c>
      <c r="B28" s="33" t="s">
        <v>24</v>
      </c>
      <c r="C28" s="3">
        <v>-4.7759327392928999</v>
      </c>
      <c r="D28" s="3">
        <v>0.73302612834443814</v>
      </c>
    </row>
    <row r="29" spans="1:4">
      <c r="A29" s="32" t="s">
        <v>82</v>
      </c>
      <c r="B29" s="2" t="s">
        <v>25</v>
      </c>
      <c r="C29" s="3">
        <v>-4.7879361885599314</v>
      </c>
      <c r="D29" s="3">
        <v>6.6886860934658641</v>
      </c>
    </row>
    <row r="30" spans="1:4">
      <c r="A30" s="32" t="s">
        <v>123</v>
      </c>
      <c r="B30" s="32" t="s">
        <v>11</v>
      </c>
      <c r="C30" s="3">
        <v>-4.9796069868995634</v>
      </c>
      <c r="D30" s="3">
        <v>7.2019668717308392</v>
      </c>
    </row>
    <row r="31" spans="1:4">
      <c r="A31" s="32" t="s">
        <v>124</v>
      </c>
      <c r="B31" s="32" t="s">
        <v>13</v>
      </c>
      <c r="C31" s="3">
        <v>2.0008211038728607</v>
      </c>
      <c r="D31" s="3">
        <v>28.663675515164918</v>
      </c>
    </row>
    <row r="32" spans="1:4">
      <c r="A32" s="32" t="s">
        <v>125</v>
      </c>
      <c r="B32" s="32" t="s">
        <v>11</v>
      </c>
      <c r="C32" s="3">
        <v>-5.0533474121268531</v>
      </c>
      <c r="D32" s="3">
        <v>7.1310160222410994</v>
      </c>
    </row>
    <row r="33" spans="1:4">
      <c r="A33" s="32" t="s">
        <v>126</v>
      </c>
      <c r="B33" s="32" t="s">
        <v>13</v>
      </c>
      <c r="C33" s="3">
        <v>1.8951929271959334</v>
      </c>
      <c r="D33" s="3">
        <v>28.604781727252476</v>
      </c>
    </row>
    <row r="34" spans="1:4">
      <c r="A34" s="32" t="s">
        <v>127</v>
      </c>
      <c r="B34" s="32" t="s">
        <v>17</v>
      </c>
      <c r="C34" s="3">
        <v>-4.8769682869210396</v>
      </c>
      <c r="D34" s="3">
        <v>1.4565436061310699</v>
      </c>
    </row>
    <row r="35" spans="1:4">
      <c r="A35" s="32" t="s">
        <v>128</v>
      </c>
      <c r="B35" s="32" t="s">
        <v>18</v>
      </c>
      <c r="C35" s="3">
        <v>-5.0623158422220627</v>
      </c>
      <c r="D35" s="3">
        <v>0.91736239647783524</v>
      </c>
    </row>
    <row r="36" spans="1:4">
      <c r="A36" s="32" t="s">
        <v>129</v>
      </c>
      <c r="B36" s="32" t="s">
        <v>20</v>
      </c>
      <c r="C36" s="3">
        <v>-4.7374593743288713</v>
      </c>
      <c r="D36" s="3">
        <v>7.2095897052927187</v>
      </c>
    </row>
    <row r="37" spans="1:4">
      <c r="A37" s="32" t="s">
        <v>130</v>
      </c>
      <c r="B37" s="32" t="s">
        <v>21</v>
      </c>
      <c r="C37" s="3">
        <v>-4.6069188918319135</v>
      </c>
      <c r="D37" s="3">
        <v>1.1417673820397283</v>
      </c>
    </row>
    <row r="38" spans="1:4">
      <c r="A38" s="32" t="s">
        <v>131</v>
      </c>
      <c r="B38" s="32" t="s">
        <v>22</v>
      </c>
      <c r="C38" s="3">
        <v>-4.4833538549645651</v>
      </c>
      <c r="D38" s="3">
        <v>1.042257478939917</v>
      </c>
    </row>
    <row r="39" spans="1:4">
      <c r="A39" s="32" t="s">
        <v>132</v>
      </c>
      <c r="B39" s="32" t="s">
        <v>23</v>
      </c>
      <c r="C39" s="3">
        <v>-4.6677049180327872</v>
      </c>
      <c r="D39" s="3">
        <v>7.197531109517846</v>
      </c>
    </row>
    <row r="40" spans="1:4">
      <c r="A40" s="32" t="s">
        <v>133</v>
      </c>
      <c r="B40" s="32" t="s">
        <v>24</v>
      </c>
      <c r="C40" s="3">
        <v>-4.62884172095354</v>
      </c>
      <c r="D40" s="3">
        <v>1.0492227334772999</v>
      </c>
    </row>
    <row r="41" spans="1:4">
      <c r="A41" s="32" t="s">
        <v>134</v>
      </c>
      <c r="B41" s="32" t="s">
        <v>25</v>
      </c>
      <c r="C41" s="3">
        <v>-4.6906242393872146</v>
      </c>
      <c r="D41" s="3">
        <v>7.0747915025754837</v>
      </c>
    </row>
    <row r="42" spans="1:4">
      <c r="A42" s="32" t="s">
        <v>135</v>
      </c>
      <c r="B42" s="32" t="s">
        <v>11</v>
      </c>
      <c r="C42" s="3">
        <v>-5.0344140597036295</v>
      </c>
      <c r="D42" s="3">
        <v>7.361386263149134</v>
      </c>
    </row>
    <row r="43" spans="1:4">
      <c r="A43" s="32" t="s">
        <v>136</v>
      </c>
      <c r="B43" s="32" t="s">
        <v>99</v>
      </c>
      <c r="C43" s="3">
        <v>-4.6587364879375759</v>
      </c>
      <c r="D43" s="3">
        <v>6.562899774253542</v>
      </c>
    </row>
    <row r="44" spans="1:4">
      <c r="A44" s="32" t="s">
        <v>137</v>
      </c>
      <c r="B44" s="32" t="s">
        <v>101</v>
      </c>
      <c r="C44" s="3">
        <v>-5.1878738635550148</v>
      </c>
      <c r="D44" s="3">
        <v>7.2208855426555258</v>
      </c>
    </row>
    <row r="45" spans="1:4">
      <c r="A45" s="32" t="s">
        <v>138</v>
      </c>
      <c r="B45" s="32" t="s">
        <v>103</v>
      </c>
      <c r="C45" s="3">
        <v>-4.6158873219271248</v>
      </c>
      <c r="D45" s="3">
        <v>6.3629910732590806</v>
      </c>
    </row>
    <row r="46" spans="1:4">
      <c r="A46" s="32" t="s">
        <v>139</v>
      </c>
      <c r="B46" s="32" t="s">
        <v>105</v>
      </c>
      <c r="C46" s="3">
        <v>-4.5650662180542634</v>
      </c>
      <c r="D46" s="3">
        <v>0.51207077130952339</v>
      </c>
    </row>
    <row r="47" spans="1:4">
      <c r="A47" s="32" t="s">
        <v>140</v>
      </c>
      <c r="B47" s="32" t="s">
        <v>107</v>
      </c>
      <c r="C47" s="3">
        <v>-4.598946953969504</v>
      </c>
      <c r="D47" s="3">
        <v>6.1365552733482556</v>
      </c>
    </row>
    <row r="48" spans="1:4">
      <c r="A48" s="32" t="s">
        <v>141</v>
      </c>
      <c r="B48" s="32" t="s">
        <v>109</v>
      </c>
      <c r="C48" s="3">
        <v>-4.528196005440619</v>
      </c>
      <c r="D48" s="3">
        <v>1.457559013305705</v>
      </c>
    </row>
    <row r="49" spans="1:4">
      <c r="A49" s="32" t="s">
        <v>142</v>
      </c>
      <c r="B49" s="32" t="s">
        <v>111</v>
      </c>
      <c r="C49" s="3">
        <v>-5.484828548929773</v>
      </c>
      <c r="D49" s="3">
        <v>6.8676484389799075</v>
      </c>
    </row>
    <row r="50" spans="1:4">
      <c r="A50" s="32" t="s">
        <v>143</v>
      </c>
      <c r="B50" s="32" t="s">
        <v>99</v>
      </c>
      <c r="C50" s="3">
        <v>-4.6447855966783598</v>
      </c>
      <c r="D50" s="3">
        <v>6.5589646579353618</v>
      </c>
    </row>
    <row r="51" spans="1:4">
      <c r="A51" s="32" t="s">
        <v>144</v>
      </c>
      <c r="B51" s="32" t="s">
        <v>101</v>
      </c>
      <c r="C51" s="3">
        <v>-5.1201123917245326</v>
      </c>
      <c r="D51" s="3">
        <v>7.3347357392445334</v>
      </c>
    </row>
    <row r="52" spans="1:4">
      <c r="A52" s="32" t="s">
        <v>145</v>
      </c>
      <c r="B52" s="32" t="s">
        <v>13</v>
      </c>
      <c r="C52" s="3">
        <v>1.9888631970792465</v>
      </c>
      <c r="D52" s="3">
        <v>28.681002486408687</v>
      </c>
    </row>
    <row r="53" spans="1:4">
      <c r="A53" s="32" t="s">
        <v>146</v>
      </c>
      <c r="B53" s="32" t="s">
        <v>103</v>
      </c>
      <c r="C53" s="3">
        <v>-4.6019364306679078</v>
      </c>
      <c r="D53" s="3">
        <v>6.4867440140218475</v>
      </c>
    </row>
    <row r="54" spans="1:4">
      <c r="A54" s="32" t="s">
        <v>147</v>
      </c>
      <c r="B54" s="32" t="s">
        <v>105</v>
      </c>
      <c r="C54" s="3">
        <v>-4.5620767413558596</v>
      </c>
      <c r="D54" s="3">
        <v>0.43402858142141487</v>
      </c>
    </row>
    <row r="55" spans="1:4">
      <c r="A55" s="32" t="s">
        <v>148</v>
      </c>
      <c r="B55" s="32" t="s">
        <v>107</v>
      </c>
      <c r="C55" s="3">
        <v>-4.5680556947526672</v>
      </c>
      <c r="D55" s="3">
        <v>6.122211775046039</v>
      </c>
    </row>
    <row r="56" spans="1:4">
      <c r="A56" s="32" t="s">
        <v>149</v>
      </c>
      <c r="B56" s="32" t="s">
        <v>109</v>
      </c>
      <c r="C56" s="3">
        <v>-4.5899785238742927</v>
      </c>
      <c r="D56" s="3">
        <v>1.3448488169374408</v>
      </c>
    </row>
    <row r="57" spans="1:4">
      <c r="A57" s="32" t="s">
        <v>150</v>
      </c>
      <c r="B57" s="32" t="s">
        <v>111</v>
      </c>
      <c r="C57" s="3">
        <v>-5.3074529314911594</v>
      </c>
      <c r="D57" s="3">
        <v>6.8076136171313966</v>
      </c>
    </row>
    <row r="58" spans="1:4">
      <c r="A58" s="32" t="s">
        <v>151</v>
      </c>
      <c r="B58" s="32" t="s">
        <v>13</v>
      </c>
      <c r="C58" s="3">
        <v>1.9151227718519575</v>
      </c>
      <c r="D58" s="3">
        <v>28.650540271173917</v>
      </c>
    </row>
    <row r="59" spans="1:4">
      <c r="A59" s="32" t="s">
        <v>152</v>
      </c>
      <c r="B59" s="32" t="s">
        <v>11</v>
      </c>
      <c r="C59" s="3">
        <v>-4.9726315412699549</v>
      </c>
      <c r="D59" s="3">
        <v>7.1056308428789423</v>
      </c>
    </row>
    <row r="60" spans="1:4">
      <c r="A60" s="32" t="s">
        <v>154</v>
      </c>
      <c r="B60" s="32" t="s">
        <v>11</v>
      </c>
      <c r="C60" s="3">
        <v>-5.0900086758486065</v>
      </c>
      <c r="D60" s="3">
        <v>7.0764270264904328</v>
      </c>
    </row>
    <row r="61" spans="1:4">
      <c r="A61" s="32" t="s">
        <v>156</v>
      </c>
      <c r="B61" s="32" t="s">
        <v>13</v>
      </c>
      <c r="C61" s="3">
        <v>2.0222090879514156</v>
      </c>
      <c r="D61" s="3">
        <v>28.822317145655163</v>
      </c>
    </row>
    <row r="62" spans="1:4">
      <c r="A62" s="32" t="s">
        <v>158</v>
      </c>
      <c r="B62" s="32" t="s">
        <v>11</v>
      </c>
      <c r="C62" s="3">
        <v>-5.0437143476846327</v>
      </c>
      <c r="D62" s="3">
        <v>7.2380503043911366</v>
      </c>
    </row>
    <row r="63" spans="1:4">
      <c r="A63" s="32" t="s">
        <v>160</v>
      </c>
      <c r="B63" s="32" t="s">
        <v>13</v>
      </c>
      <c r="C63" s="3">
        <v>1.9356588222535522</v>
      </c>
      <c r="D63" s="3">
        <v>28.594323829034821</v>
      </c>
    </row>
    <row r="64" spans="1:4">
      <c r="A64" s="32" t="s">
        <v>162</v>
      </c>
      <c r="B64" s="32" t="s">
        <v>105</v>
      </c>
      <c r="C64" s="3">
        <v>-4.5807710660448979</v>
      </c>
      <c r="D64" s="3">
        <v>0.81214545854969167</v>
      </c>
    </row>
    <row r="65" spans="1:4">
      <c r="A65" s="32" t="s">
        <v>164</v>
      </c>
      <c r="B65" s="32" t="s">
        <v>24</v>
      </c>
      <c r="C65" s="3">
        <v>-4.7266988396052501</v>
      </c>
      <c r="D65" s="3">
        <v>0.93024734216122473</v>
      </c>
    </row>
    <row r="66" spans="1:4">
      <c r="A66" s="32" t="s">
        <v>166</v>
      </c>
      <c r="B66" s="32" t="s">
        <v>17</v>
      </c>
      <c r="C66" s="3">
        <v>-5.0789382930267877</v>
      </c>
      <c r="D66" s="3">
        <v>1.4025113754633989</v>
      </c>
    </row>
    <row r="67" spans="1:4">
      <c r="A67" s="32" t="s">
        <v>168</v>
      </c>
      <c r="B67" s="32" t="s">
        <v>18</v>
      </c>
      <c r="C67" s="3">
        <v>-5.0910150742869558</v>
      </c>
      <c r="D67" s="3">
        <v>0.83148973258956826</v>
      </c>
    </row>
    <row r="68" spans="1:4">
      <c r="A68" s="32" t="s">
        <v>170</v>
      </c>
      <c r="B68" s="32" t="s">
        <v>21</v>
      </c>
      <c r="C68" s="3">
        <v>-4.7206604489751669</v>
      </c>
      <c r="D68" s="3">
        <v>1.1846331274146682</v>
      </c>
    </row>
    <row r="69" spans="1:4">
      <c r="A69" s="32" t="s">
        <v>172</v>
      </c>
      <c r="B69" s="32" t="s">
        <v>22</v>
      </c>
      <c r="C69" s="3">
        <v>-4.5737262769764673</v>
      </c>
      <c r="D69" s="3">
        <v>1.0563496729560191</v>
      </c>
    </row>
    <row r="70" spans="1:4">
      <c r="A70" s="32" t="s">
        <v>174</v>
      </c>
      <c r="B70" s="32" t="s">
        <v>109</v>
      </c>
      <c r="C70" s="3">
        <v>-4.6693341286194556</v>
      </c>
      <c r="D70" s="3">
        <v>1.5034487255513997</v>
      </c>
    </row>
    <row r="71" spans="1:4">
      <c r="A71" s="32" t="s">
        <v>176</v>
      </c>
      <c r="B71" s="32" t="s">
        <v>103</v>
      </c>
      <c r="C71" s="3">
        <v>-4.6743661208111931</v>
      </c>
      <c r="D71" s="3">
        <v>6.5136157018625909</v>
      </c>
    </row>
    <row r="72" spans="1:4">
      <c r="A72" s="32" t="s">
        <v>178</v>
      </c>
      <c r="B72" s="32" t="s">
        <v>107</v>
      </c>
      <c r="C72" s="3">
        <v>-4.6904684958247476</v>
      </c>
      <c r="D72" s="3">
        <v>6.3140642433466656</v>
      </c>
    </row>
    <row r="73" spans="1:4">
      <c r="A73" s="32" t="s">
        <v>180</v>
      </c>
      <c r="B73" s="32" t="s">
        <v>25</v>
      </c>
      <c r="C73" s="3">
        <v>-4.7780251599609596</v>
      </c>
      <c r="D73" s="3">
        <v>7.4542324334181123</v>
      </c>
    </row>
    <row r="74" spans="1:4">
      <c r="A74" s="32" t="s">
        <v>182</v>
      </c>
      <c r="B74" s="32" t="s">
        <v>99</v>
      </c>
      <c r="C74" s="3">
        <v>-4.6663149333044149</v>
      </c>
      <c r="D74" s="3">
        <v>6.7528738281445193</v>
      </c>
    </row>
    <row r="75" spans="1:4">
      <c r="A75" s="32" t="s">
        <v>184</v>
      </c>
      <c r="B75" s="32" t="s">
        <v>20</v>
      </c>
      <c r="C75" s="3">
        <v>-4.7609163865090558</v>
      </c>
      <c r="D75" s="3">
        <v>7.3260752115346941</v>
      </c>
    </row>
    <row r="76" spans="1:4">
      <c r="A76" s="32" t="s">
        <v>186</v>
      </c>
      <c r="B76" s="32" t="s">
        <v>23</v>
      </c>
      <c r="C76" s="3">
        <v>-4.6904684958247476</v>
      </c>
      <c r="D76" s="3">
        <v>7.315894014671632</v>
      </c>
    </row>
    <row r="77" spans="1:4">
      <c r="A77" s="32" t="s">
        <v>188</v>
      </c>
      <c r="B77" s="32" t="s">
        <v>101</v>
      </c>
      <c r="C77" s="3">
        <v>-5.1644821602863029</v>
      </c>
      <c r="D77" s="3">
        <v>7.4155437725496567</v>
      </c>
    </row>
    <row r="78" spans="1:4">
      <c r="A78" s="32" t="s">
        <v>190</v>
      </c>
      <c r="B78" s="32" t="s">
        <v>191</v>
      </c>
      <c r="C78" s="3">
        <v>-4.641154972345733</v>
      </c>
      <c r="D78" s="3">
        <v>7.1275418727050193</v>
      </c>
    </row>
    <row r="79" spans="1:4">
      <c r="A79" s="32" t="s">
        <v>193</v>
      </c>
      <c r="B79" s="32" t="s">
        <v>194</v>
      </c>
      <c r="C79" s="3">
        <v>-4.7760123630842646</v>
      </c>
      <c r="D79" s="3">
        <v>6.9035555417177417</v>
      </c>
    </row>
    <row r="80" spans="1:4">
      <c r="A80" s="32" t="s">
        <v>196</v>
      </c>
      <c r="B80" s="32" t="s">
        <v>197</v>
      </c>
      <c r="C80" s="3">
        <v>-4.7619227849474033</v>
      </c>
      <c r="D80" s="3">
        <v>6.7905442565377969</v>
      </c>
    </row>
    <row r="81" spans="1:4">
      <c r="A81" s="32" t="s">
        <v>199</v>
      </c>
      <c r="B81" s="32" t="s">
        <v>68</v>
      </c>
      <c r="C81" s="3">
        <v>1.991010736362651</v>
      </c>
      <c r="D81" s="3">
        <v>29.336530915339836</v>
      </c>
    </row>
    <row r="82" spans="1:4">
      <c r="A82" s="32" t="s">
        <v>201</v>
      </c>
      <c r="B82" s="32" t="s">
        <v>191</v>
      </c>
      <c r="C82" s="3">
        <v>-4.6371293785923449</v>
      </c>
      <c r="D82" s="3">
        <v>7.307749057181181</v>
      </c>
    </row>
    <row r="83" spans="1:4">
      <c r="A83" s="32" t="s">
        <v>203</v>
      </c>
      <c r="B83" s="32" t="s">
        <v>194</v>
      </c>
      <c r="C83" s="3">
        <v>-4.7116028630300413</v>
      </c>
      <c r="D83" s="3">
        <v>6.9403335035491205</v>
      </c>
    </row>
    <row r="84" spans="1:4">
      <c r="A84" s="32" t="s">
        <v>205</v>
      </c>
      <c r="B84" s="32" t="s">
        <v>197</v>
      </c>
      <c r="C84" s="3">
        <v>-4.7377692224270707</v>
      </c>
      <c r="D84" s="3">
        <v>6.8485770786572004</v>
      </c>
    </row>
    <row r="85" spans="1:4">
      <c r="A85" s="32" t="s">
        <v>207</v>
      </c>
      <c r="B85" s="32" t="s">
        <v>101</v>
      </c>
      <c r="C85" s="3">
        <v>-5.230904457217223</v>
      </c>
      <c r="D85" s="3">
        <v>7.4227965817337376</v>
      </c>
    </row>
    <row r="86" spans="1:4">
      <c r="A86" s="32" t="s">
        <v>209</v>
      </c>
      <c r="B86" s="32" t="s">
        <v>191</v>
      </c>
      <c r="C86" s="3">
        <v>-4.6884556989480544</v>
      </c>
      <c r="D86" s="3">
        <v>7.201864609805436</v>
      </c>
    </row>
    <row r="87" spans="1:4">
      <c r="A87" s="32" t="s">
        <v>211</v>
      </c>
      <c r="B87" s="32" t="s">
        <v>194</v>
      </c>
      <c r="C87" s="3">
        <v>-4.7387756208654164</v>
      </c>
      <c r="D87" s="3">
        <v>7.0766358883898155</v>
      </c>
    </row>
    <row r="88" spans="1:4">
      <c r="A88" s="32" t="s">
        <v>213</v>
      </c>
      <c r="B88" s="32" t="s">
        <v>197</v>
      </c>
      <c r="C88" s="3">
        <v>-4.6461869645374705</v>
      </c>
      <c r="D88" s="3">
        <v>7.1591035829805714</v>
      </c>
    </row>
    <row r="89" spans="1:4">
      <c r="A89" s="32" t="s">
        <v>215</v>
      </c>
      <c r="B89" s="32" t="s">
        <v>11</v>
      </c>
      <c r="C89" s="3">
        <v>-4.9752792538770212</v>
      </c>
      <c r="D89" s="3">
        <v>7.2127268038132071</v>
      </c>
    </row>
    <row r="90" spans="1:4">
      <c r="A90" s="32" t="s">
        <v>217</v>
      </c>
      <c r="B90" s="32" t="s">
        <v>13</v>
      </c>
      <c r="C90" s="3">
        <v>1.9406908144452883</v>
      </c>
      <c r="D90" s="3">
        <v>28.657314708369718</v>
      </c>
    </row>
    <row r="91" spans="1:4">
      <c r="A91" s="32" t="s">
        <v>219</v>
      </c>
      <c r="B91" s="32" t="s">
        <v>11</v>
      </c>
      <c r="C91" s="3">
        <v>-4.9309977225897423</v>
      </c>
      <c r="D91" s="3">
        <v>7.2727958653052234</v>
      </c>
    </row>
    <row r="92" spans="1:4">
      <c r="A92" s="32" t="s">
        <v>221</v>
      </c>
      <c r="B92" s="32" t="s">
        <v>13</v>
      </c>
      <c r="C92" s="3">
        <v>1.9014412753497456</v>
      </c>
      <c r="D92" s="3">
        <v>28.526044316940308</v>
      </c>
    </row>
    <row r="93" spans="1:4">
      <c r="A93" s="43" t="s">
        <v>233</v>
      </c>
      <c r="B93" s="44" t="s">
        <v>11</v>
      </c>
      <c r="C93" s="13">
        <v>-5.0223469338831075</v>
      </c>
      <c r="D93" s="3">
        <v>7.1321883512454436</v>
      </c>
    </row>
    <row r="94" spans="1:4">
      <c r="A94" s="43" t="s">
        <v>235</v>
      </c>
      <c r="B94" s="44" t="s">
        <v>13</v>
      </c>
      <c r="C94" s="13">
        <v>1.9513348036630385</v>
      </c>
      <c r="D94" s="3">
        <v>28.577644980946818</v>
      </c>
    </row>
    <row r="95" spans="1:4">
      <c r="A95" s="43" t="s">
        <v>238</v>
      </c>
      <c r="B95" s="44" t="s">
        <v>11</v>
      </c>
      <c r="C95" s="13">
        <v>-4.9873083377283391</v>
      </c>
      <c r="D95" s="3">
        <v>7.4158112526993198</v>
      </c>
    </row>
    <row r="96" spans="1:4">
      <c r="A96" s="43" t="s">
        <v>241</v>
      </c>
      <c r="B96" s="44" t="s">
        <v>13</v>
      </c>
      <c r="C96" s="13">
        <v>1.9142940020137118</v>
      </c>
      <c r="D96" s="3">
        <v>28.565550986323917</v>
      </c>
    </row>
    <row r="97" spans="1:8">
      <c r="A97" s="43" t="s">
        <v>244</v>
      </c>
      <c r="B97" s="43" t="s">
        <v>17</v>
      </c>
      <c r="C97" s="13">
        <v>-4.9953171597065724</v>
      </c>
      <c r="D97" s="3">
        <v>1.6037156922802593</v>
      </c>
    </row>
    <row r="98" spans="1:8">
      <c r="A98" s="43" t="s">
        <v>247</v>
      </c>
      <c r="B98" s="43" t="s">
        <v>15</v>
      </c>
      <c r="C98" s="13">
        <v>-5.0774075849834581</v>
      </c>
      <c r="D98" s="3">
        <v>7.3283996414792254</v>
      </c>
    </row>
    <row r="99" spans="1:8">
      <c r="A99" s="43" t="s">
        <v>249</v>
      </c>
      <c r="B99" s="43" t="s">
        <v>111</v>
      </c>
      <c r="C99" s="13">
        <v>-5.2776281344392757</v>
      </c>
      <c r="D99" s="3">
        <v>7.0547822461379033</v>
      </c>
    </row>
    <row r="100" spans="1:8">
      <c r="A100" s="43" t="s">
        <v>252</v>
      </c>
      <c r="B100" s="43" t="s">
        <v>111</v>
      </c>
      <c r="C100" s="13">
        <v>-5.2155597641079732</v>
      </c>
      <c r="D100" s="3">
        <v>6.9179735484670726</v>
      </c>
    </row>
    <row r="101" spans="1:8">
      <c r="A101" s="43" t="s">
        <v>254</v>
      </c>
      <c r="B101" s="43" t="s">
        <v>19</v>
      </c>
      <c r="C101" s="13">
        <v>-5.7211166514839134</v>
      </c>
      <c r="D101" s="3">
        <v>6.734674312934418</v>
      </c>
    </row>
    <row r="102" spans="1:8">
      <c r="A102" s="43" t="s">
        <v>256</v>
      </c>
      <c r="B102" s="43" t="s">
        <v>19</v>
      </c>
      <c r="C102" s="13">
        <v>-5.5949777053267482</v>
      </c>
      <c r="D102" s="3">
        <v>6.7588701000648213</v>
      </c>
    </row>
    <row r="103" spans="1:8">
      <c r="A103" s="43" t="s">
        <v>258</v>
      </c>
      <c r="B103" s="43" t="s">
        <v>25</v>
      </c>
      <c r="C103" s="13">
        <v>-4.6609488421153564</v>
      </c>
      <c r="D103" s="3">
        <v>7.1459880445848603</v>
      </c>
    </row>
    <row r="104" spans="1:8">
      <c r="A104" s="43" t="s">
        <v>262</v>
      </c>
      <c r="B104" s="43" t="s">
        <v>68</v>
      </c>
      <c r="C104" s="13">
        <v>1.9112906937718748</v>
      </c>
      <c r="D104" s="3">
        <v>29.132040334456693</v>
      </c>
    </row>
    <row r="105" spans="1:8">
      <c r="A105" s="43" t="s">
        <v>264</v>
      </c>
      <c r="B105" s="44" t="s">
        <v>11</v>
      </c>
      <c r="C105" s="13">
        <v>-5.0203447283885501</v>
      </c>
      <c r="D105" s="3">
        <v>7.0520003960552433</v>
      </c>
    </row>
    <row r="106" spans="1:8" ht="17" customHeight="1">
      <c r="A106" s="43" t="s">
        <v>266</v>
      </c>
      <c r="B106" s="44" t="s">
        <v>13</v>
      </c>
      <c r="C106" s="13">
        <v>1.9843711943232483</v>
      </c>
      <c r="D106" s="3">
        <v>28.806804032729264</v>
      </c>
    </row>
    <row r="108" spans="1:8">
      <c r="A108" s="5" t="s">
        <v>3</v>
      </c>
      <c r="B108" t="s">
        <v>84</v>
      </c>
      <c r="C108" t="s">
        <v>273</v>
      </c>
      <c r="D108" t="s">
        <v>274</v>
      </c>
      <c r="E108" t="s">
        <v>275</v>
      </c>
      <c r="F108" t="s">
        <v>276</v>
      </c>
    </row>
    <row r="109" spans="1:8">
      <c r="A109" s="2" t="s">
        <v>105</v>
      </c>
      <c r="B109" s="27">
        <v>3</v>
      </c>
      <c r="C109" s="3">
        <v>-4.569304675151673</v>
      </c>
      <c r="D109" s="3">
        <v>1.0042053217443529E-2</v>
      </c>
      <c r="E109" s="3">
        <v>0.58608160376021001</v>
      </c>
      <c r="F109" s="3">
        <v>0.19962789304689563</v>
      </c>
      <c r="G109" s="50"/>
      <c r="H109" s="50"/>
    </row>
    <row r="110" spans="1:8">
      <c r="A110" s="2" t="s">
        <v>24</v>
      </c>
      <c r="B110" s="27">
        <v>3</v>
      </c>
      <c r="C110" s="3">
        <v>-4.7104910999505636</v>
      </c>
      <c r="D110" s="3">
        <v>7.4872959321481358E-2</v>
      </c>
      <c r="E110" s="3">
        <v>0.90416540132765422</v>
      </c>
      <c r="F110" s="3">
        <v>0.15970370691571673</v>
      </c>
      <c r="G110" s="50"/>
      <c r="H110" s="50"/>
    </row>
    <row r="111" spans="1:8">
      <c r="A111" s="2" t="s">
        <v>16</v>
      </c>
      <c r="B111" s="27">
        <v>4</v>
      </c>
      <c r="C111" s="3">
        <v>-5.0174874245214403</v>
      </c>
      <c r="D111" s="3">
        <v>7.7269828778009572E-2</v>
      </c>
      <c r="E111" s="3">
        <v>0.95284807827078688</v>
      </c>
      <c r="F111" s="3">
        <v>0.11352024439035545</v>
      </c>
      <c r="G111" s="50"/>
      <c r="H111" s="50"/>
    </row>
    <row r="112" spans="1:8">
      <c r="A112" s="2" t="s">
        <v>17</v>
      </c>
      <c r="B112" s="27">
        <v>4</v>
      </c>
      <c r="C112" s="3">
        <v>-5.0155631927463098</v>
      </c>
      <c r="D112" s="3">
        <v>0.10448058742625063</v>
      </c>
      <c r="E112" s="3">
        <v>1.3941764448319702</v>
      </c>
      <c r="F112" s="3">
        <v>0.20526490071382494</v>
      </c>
      <c r="G112" s="50"/>
      <c r="H112" s="50"/>
    </row>
    <row r="113" spans="1:8">
      <c r="A113" s="2" t="s">
        <v>18</v>
      </c>
      <c r="B113" s="27">
        <v>3</v>
      </c>
      <c r="C113" s="3">
        <v>-5.0957888529783348</v>
      </c>
      <c r="D113" s="3">
        <v>3.6097425913183698E-2</v>
      </c>
      <c r="E113" s="3">
        <v>0.86173664933683269</v>
      </c>
      <c r="F113" s="3">
        <v>4.8234763137515957E-2</v>
      </c>
      <c r="G113" s="50"/>
      <c r="H113" s="50"/>
    </row>
    <row r="114" spans="1:8">
      <c r="A114" s="2" t="s">
        <v>21</v>
      </c>
      <c r="B114" s="27">
        <v>3</v>
      </c>
      <c r="C114" s="3">
        <v>-4.6965026853183707</v>
      </c>
      <c r="D114" s="3">
        <v>8.0278947986371765E-2</v>
      </c>
      <c r="E114" s="3">
        <v>1.0823174244861928</v>
      </c>
      <c r="F114" s="3">
        <v>0.14172319751904858</v>
      </c>
      <c r="G114" s="50"/>
      <c r="H114" s="50"/>
    </row>
    <row r="115" spans="1:8">
      <c r="A115" s="2" t="s">
        <v>22</v>
      </c>
      <c r="B115" s="27">
        <v>3</v>
      </c>
      <c r="C115" s="3">
        <v>-4.5463190360278674</v>
      </c>
      <c r="D115" s="3">
        <v>5.4681523332632626E-2</v>
      </c>
      <c r="E115" s="3">
        <v>0.98845221484814838</v>
      </c>
      <c r="F115" s="3">
        <v>0.10563291118845816</v>
      </c>
      <c r="G115" s="50"/>
      <c r="H115" s="50"/>
    </row>
    <row r="116" spans="1:8">
      <c r="A116" s="2" t="s">
        <v>109</v>
      </c>
      <c r="B116" s="27">
        <v>3</v>
      </c>
      <c r="C116" s="3">
        <v>-4.5958362193114555</v>
      </c>
      <c r="D116" s="3">
        <v>7.0751161831370923E-2</v>
      </c>
      <c r="E116" s="3">
        <v>1.4352855185981819</v>
      </c>
      <c r="F116" s="3">
        <v>8.161227957822155E-2</v>
      </c>
      <c r="G116" s="50"/>
      <c r="H116" s="50"/>
    </row>
    <row r="117" spans="1:8">
      <c r="A117" s="2" t="s">
        <v>103</v>
      </c>
      <c r="B117" s="27">
        <v>3</v>
      </c>
      <c r="C117" s="3">
        <v>-4.6307299578020755</v>
      </c>
      <c r="D117" s="3">
        <v>3.8428412448967775E-2</v>
      </c>
      <c r="E117" s="3">
        <v>6.4544502630478391</v>
      </c>
      <c r="F117" s="3">
        <v>8.0337472262192511E-2</v>
      </c>
      <c r="G117" s="50"/>
      <c r="H117" s="50"/>
    </row>
    <row r="118" spans="1:8">
      <c r="A118" s="2" t="s">
        <v>107</v>
      </c>
      <c r="B118" s="27">
        <v>3</v>
      </c>
      <c r="C118" s="3">
        <v>-4.6191570481823065</v>
      </c>
      <c r="D118" s="3">
        <v>6.3659715657939459E-2</v>
      </c>
      <c r="E118" s="3">
        <v>6.190943763913654</v>
      </c>
      <c r="F118" s="3">
        <v>0.10686638071789442</v>
      </c>
      <c r="G118" s="50"/>
      <c r="H118" s="50"/>
    </row>
    <row r="119" spans="1:8">
      <c r="A119" s="2" t="s">
        <v>25</v>
      </c>
      <c r="B119" s="27">
        <v>4</v>
      </c>
      <c r="C119" s="3">
        <v>-4.7293836075058664</v>
      </c>
      <c r="D119" s="3">
        <v>6.319285588396141E-2</v>
      </c>
      <c r="E119" s="3">
        <v>7.0909245185110805</v>
      </c>
      <c r="F119" s="3">
        <v>0.31468537606303248</v>
      </c>
      <c r="G119" s="50"/>
      <c r="H119" s="50"/>
    </row>
    <row r="120" spans="1:8">
      <c r="A120" s="2" t="s">
        <v>99</v>
      </c>
      <c r="B120" s="27">
        <v>3</v>
      </c>
      <c r="C120" s="3">
        <v>-4.6566123393067835</v>
      </c>
      <c r="D120" s="3">
        <v>1.092071835739129E-2</v>
      </c>
      <c r="E120" s="3">
        <v>6.6249127534444741</v>
      </c>
      <c r="F120" s="3">
        <v>0.11083500694234685</v>
      </c>
      <c r="G120" s="50"/>
      <c r="H120" s="50"/>
    </row>
    <row r="121" spans="1:8">
      <c r="A121" s="2" t="s">
        <v>14</v>
      </c>
      <c r="B121" s="27">
        <v>3</v>
      </c>
      <c r="C121" s="3">
        <v>-4.527552799250472</v>
      </c>
      <c r="D121" s="3">
        <v>2.5098281840827595E-2</v>
      </c>
      <c r="E121" s="3">
        <v>7.5046395332163742</v>
      </c>
      <c r="F121" s="3">
        <v>0.24396244033187797</v>
      </c>
      <c r="G121" s="50"/>
      <c r="H121" s="50"/>
    </row>
    <row r="122" spans="1:8">
      <c r="A122" s="2" t="s">
        <v>194</v>
      </c>
      <c r="B122" s="27">
        <v>3</v>
      </c>
      <c r="C122" s="3">
        <v>-4.7421302823265741</v>
      </c>
      <c r="D122" s="3">
        <v>3.2335525965250543E-2</v>
      </c>
      <c r="E122" s="3">
        <v>6.9735083112188931</v>
      </c>
      <c r="F122" s="3">
        <v>9.1184579282692385E-2</v>
      </c>
      <c r="G122" s="50"/>
      <c r="H122" s="50"/>
    </row>
    <row r="123" spans="1:8">
      <c r="A123" s="2" t="s">
        <v>197</v>
      </c>
      <c r="B123" s="27">
        <v>3</v>
      </c>
      <c r="C123" s="3">
        <v>-4.7152929906373151</v>
      </c>
      <c r="D123" s="3">
        <v>6.1053916975876379E-2</v>
      </c>
      <c r="E123" s="3">
        <v>6.9327416393918559</v>
      </c>
      <c r="F123" s="3">
        <v>0.1981710100891278</v>
      </c>
      <c r="G123" s="50"/>
      <c r="H123" s="50"/>
    </row>
    <row r="124" spans="1:8">
      <c r="A124" s="56" t="s">
        <v>19</v>
      </c>
      <c r="B124" s="57">
        <v>3</v>
      </c>
      <c r="C124" s="58">
        <v>-5.7457854045553605</v>
      </c>
      <c r="D124" s="58">
        <v>0.16453494284879031</v>
      </c>
      <c r="E124" s="58">
        <v>6.6909718354960193</v>
      </c>
      <c r="F124" s="58">
        <v>9.7403302003260042E-2</v>
      </c>
      <c r="G124" s="50"/>
      <c r="H124" s="50"/>
    </row>
    <row r="125" spans="1:8">
      <c r="A125" s="2" t="s">
        <v>15</v>
      </c>
      <c r="B125" s="27">
        <v>4</v>
      </c>
      <c r="C125" s="3">
        <v>-5.1989894895330044</v>
      </c>
      <c r="D125" s="3">
        <v>0.13631615570923095</v>
      </c>
      <c r="E125" s="3">
        <v>7.2588618206017612</v>
      </c>
      <c r="F125" s="3">
        <v>0.12722202328232851</v>
      </c>
      <c r="G125" s="50"/>
      <c r="H125" s="50"/>
    </row>
    <row r="126" spans="1:8">
      <c r="A126" s="2" t="s">
        <v>20</v>
      </c>
      <c r="B126" s="27">
        <v>3</v>
      </c>
      <c r="C126" s="3">
        <v>-4.7487668172803632</v>
      </c>
      <c r="D126" s="3">
        <v>1.1751158989808781E-2</v>
      </c>
      <c r="E126" s="3">
        <v>7.2301505663800247</v>
      </c>
      <c r="F126" s="3">
        <v>8.7475672348495834E-2</v>
      </c>
      <c r="G126" s="50"/>
      <c r="H126" s="50"/>
    </row>
    <row r="127" spans="1:8" s="60" customFormat="1">
      <c r="A127" s="2" t="s">
        <v>23</v>
      </c>
      <c r="B127" s="27">
        <v>3</v>
      </c>
      <c r="C127" s="3">
        <v>-4.704366705644377</v>
      </c>
      <c r="D127" s="3">
        <v>4.5241354131628712E-2</v>
      </c>
      <c r="E127" s="3">
        <v>7.1862672937207774</v>
      </c>
      <c r="F127" s="3">
        <v>0.13560992529287924</v>
      </c>
      <c r="G127" s="59"/>
      <c r="H127" s="59"/>
    </row>
    <row r="128" spans="1:8">
      <c r="A128" s="2" t="s">
        <v>191</v>
      </c>
      <c r="B128" s="27">
        <v>3</v>
      </c>
      <c r="C128" s="3">
        <v>-4.6555800166287105</v>
      </c>
      <c r="D128" s="3">
        <v>2.8542235673487234E-2</v>
      </c>
      <c r="E128" s="3">
        <v>7.2123851798972121</v>
      </c>
      <c r="F128" s="3">
        <v>9.0563067143841935E-2</v>
      </c>
      <c r="G128" s="50"/>
      <c r="H128" s="50"/>
    </row>
    <row r="129" spans="1:8">
      <c r="A129" s="2" t="s">
        <v>101</v>
      </c>
      <c r="B129" s="27">
        <v>4</v>
      </c>
      <c r="C129" s="3">
        <v>-5.1758432181957676</v>
      </c>
      <c r="D129" s="3">
        <v>4.6229410286604961E-2</v>
      </c>
      <c r="E129" s="3">
        <v>7.3484904090458638</v>
      </c>
      <c r="F129" s="3">
        <v>9.396764287861821E-2</v>
      </c>
      <c r="G129" s="50"/>
      <c r="H129" s="50"/>
    </row>
    <row r="130" spans="1:8">
      <c r="A130" s="56" t="s">
        <v>111</v>
      </c>
      <c r="B130" s="57">
        <v>4</v>
      </c>
      <c r="C130" s="58">
        <v>-5.3213673447420451</v>
      </c>
      <c r="D130" s="58">
        <v>0.11550113824570728</v>
      </c>
      <c r="E130" s="58">
        <v>6.9120044626790698</v>
      </c>
      <c r="F130" s="58">
        <v>0.10533443708356573</v>
      </c>
      <c r="G130" s="50"/>
      <c r="H130" s="50"/>
    </row>
    <row r="131" spans="1:8">
      <c r="G131" s="50"/>
      <c r="H131" s="50"/>
    </row>
    <row r="132" spans="1:8">
      <c r="G132" s="50"/>
      <c r="H132" s="50"/>
    </row>
    <row r="133" spans="1:8" s="60" customFormat="1">
      <c r="A133"/>
      <c r="B133"/>
      <c r="C133"/>
      <c r="D133"/>
      <c r="E133"/>
      <c r="F133"/>
      <c r="G133" s="59"/>
      <c r="H133" s="59"/>
    </row>
  </sheetData>
  <autoFilter ref="A1:D106" xr:uid="{D958C016-D3FE-734A-9164-E00DC7F7548C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2020-09-08</vt:lpstr>
      <vt:lpstr>2020-10-14</vt:lpstr>
      <vt:lpstr>2020-12-09</vt:lpstr>
      <vt:lpstr>2021-02-15</vt:lpstr>
      <vt:lpstr>2021-02-24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Bajnai</dc:creator>
  <cp:lastModifiedBy>David Bajnai</cp:lastModifiedBy>
  <dcterms:created xsi:type="dcterms:W3CDTF">2020-06-17T08:33:39Z</dcterms:created>
  <dcterms:modified xsi:type="dcterms:W3CDTF">2021-10-26T14:52:59Z</dcterms:modified>
</cp:coreProperties>
</file>